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showInkAnnotation="0"/>
  <mc:AlternateContent xmlns:mc="http://schemas.openxmlformats.org/markup-compatibility/2006">
    <mc:Choice Requires="x15">
      <x15ac:absPath xmlns:x15ac="http://schemas.microsoft.com/office/spreadsheetml/2010/11/ac" url="/Users/chengjing/E-工作/人力/采供/官南装修/"/>
    </mc:Choice>
  </mc:AlternateContent>
  <xr:revisionPtr revIDLastSave="0" documentId="13_ncr:1_{DE00672C-1E96-BC44-BBD0-24D6651B829F}" xr6:coauthVersionLast="47" xr6:coauthVersionMax="47" xr10:uidLastSave="{00000000-0000-0000-0000-000000000000}"/>
  <bookViews>
    <workbookView xWindow="260" yWindow="0" windowWidth="23080" windowHeight="18000" tabRatio="921" xr2:uid="{00000000-000D-0000-FFFF-FFFF00000000}"/>
  </bookViews>
  <sheets>
    <sheet name="装饰部分报价" sheetId="8" r:id="rId1"/>
  </sheets>
  <definedNames>
    <definedName name="_xlnm.Print_Area" localSheetId="0">装饰部分报价!$A$1:$N$128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8" i="8" l="1"/>
  <c r="D71" i="8"/>
  <c r="F71" i="8" s="1"/>
  <c r="D62" i="8"/>
  <c r="D61" i="8"/>
  <c r="D22" i="8"/>
  <c r="D21" i="8"/>
  <c r="F21" i="8" s="1"/>
  <c r="F107" i="8"/>
  <c r="F106" i="8"/>
  <c r="K79" i="8"/>
  <c r="F117" i="8"/>
  <c r="F105" i="8"/>
  <c r="F104" i="8"/>
  <c r="F103" i="8"/>
  <c r="F102" i="8"/>
  <c r="F94" i="8"/>
  <c r="F97" i="8"/>
  <c r="F98" i="8"/>
  <c r="F99" i="8"/>
  <c r="F100" i="8"/>
  <c r="F101" i="8"/>
  <c r="D96" i="8"/>
  <c r="F96" i="8" s="1"/>
  <c r="D95" i="8"/>
  <c r="F95" i="8" s="1"/>
  <c r="D93" i="8"/>
  <c r="F93" i="8" s="1"/>
  <c r="F109" i="8" s="1"/>
  <c r="D89" i="8"/>
  <c r="M89" i="8" s="1"/>
  <c r="D88" i="8"/>
  <c r="F88" i="8" s="1"/>
  <c r="D87" i="8"/>
  <c r="F87" i="8" s="1"/>
  <c r="H89" i="8"/>
  <c r="F86" i="8"/>
  <c r="D82" i="8"/>
  <c r="D81" i="8"/>
  <c r="F80" i="8"/>
  <c r="D72" i="8"/>
  <c r="F70" i="8"/>
  <c r="K48" i="8"/>
  <c r="H47" i="8"/>
  <c r="I47" i="8" s="1"/>
  <c r="I48" i="8" s="1"/>
  <c r="F47" i="8"/>
  <c r="F48" i="8" s="1"/>
  <c r="D52" i="8"/>
  <c r="D51" i="8"/>
  <c r="F51" i="8" s="1"/>
  <c r="F50" i="8"/>
  <c r="D42" i="8"/>
  <c r="D41" i="8"/>
  <c r="D32" i="8"/>
  <c r="D31" i="8"/>
  <c r="D20" i="8"/>
  <c r="D19" i="8"/>
  <c r="F8" i="8"/>
  <c r="F7" i="8"/>
  <c r="F110" i="8" l="1"/>
  <c r="I109" i="8"/>
  <c r="I110" i="8" s="1"/>
  <c r="I89" i="8"/>
  <c r="I90" i="8" s="1"/>
  <c r="I91" i="8" s="1"/>
  <c r="K89" i="8"/>
  <c r="F89" i="8"/>
  <c r="F90" i="8" s="1"/>
  <c r="F91" i="8" s="1"/>
  <c r="F116" i="8"/>
  <c r="F82" i="8"/>
  <c r="F81" i="8"/>
  <c r="M72" i="8"/>
  <c r="F61" i="8"/>
  <c r="M62" i="8"/>
  <c r="H72" i="8"/>
  <c r="I72" i="8" s="1"/>
  <c r="I73" i="8" s="1"/>
  <c r="K69" i="8"/>
  <c r="K68" i="8"/>
  <c r="H67" i="8"/>
  <c r="I67" i="8" s="1"/>
  <c r="I68" i="8" s="1"/>
  <c r="F67" i="8"/>
  <c r="F68" i="8" s="1"/>
  <c r="F52" i="8"/>
  <c r="F53" i="8" s="1"/>
  <c r="F54" i="8" s="1"/>
  <c r="K42" i="8"/>
  <c r="F41" i="8"/>
  <c r="K32" i="8"/>
  <c r="F31" i="8"/>
  <c r="F22" i="8"/>
  <c r="F19" i="8"/>
  <c r="K7" i="8"/>
  <c r="H7" i="8"/>
  <c r="I7" i="8" s="1"/>
  <c r="I9" i="8" s="1"/>
  <c r="F13" i="8"/>
  <c r="H13" i="8"/>
  <c r="I13" i="8" s="1"/>
  <c r="F14" i="8"/>
  <c r="H14" i="8"/>
  <c r="I14" i="8" s="1"/>
  <c r="F15" i="8"/>
  <c r="H15" i="8"/>
  <c r="I15" i="8" s="1"/>
  <c r="K17" i="8"/>
  <c r="K18" i="8"/>
  <c r="H19" i="8"/>
  <c r="I19" i="8" s="1"/>
  <c r="F20" i="8"/>
  <c r="H20" i="8"/>
  <c r="I20" i="8" s="1"/>
  <c r="K20" i="8"/>
  <c r="M20" i="8"/>
  <c r="H22" i="8"/>
  <c r="I22" i="8" s="1"/>
  <c r="F27" i="8"/>
  <c r="H27" i="8"/>
  <c r="I27" i="8" s="1"/>
  <c r="K28" i="8"/>
  <c r="K29" i="8"/>
  <c r="F30" i="8"/>
  <c r="H32" i="8"/>
  <c r="I32" i="8" s="1"/>
  <c r="I33" i="8" s="1"/>
  <c r="F37" i="8"/>
  <c r="H37" i="8"/>
  <c r="I37" i="8" s="1"/>
  <c r="K38" i="8"/>
  <c r="K39" i="8"/>
  <c r="F40" i="8"/>
  <c r="H42" i="8"/>
  <c r="I42" i="8" s="1"/>
  <c r="I43" i="8" s="1"/>
  <c r="K49" i="8"/>
  <c r="H52" i="8"/>
  <c r="I52" i="8" s="1"/>
  <c r="I53" i="8" s="1"/>
  <c r="I54" i="8" s="1"/>
  <c r="K52" i="8"/>
  <c r="F57" i="8"/>
  <c r="F58" i="8" s="1"/>
  <c r="H57" i="8"/>
  <c r="I57" i="8" s="1"/>
  <c r="I58" i="8" s="1"/>
  <c r="K58" i="8"/>
  <c r="K59" i="8"/>
  <c r="F60" i="8"/>
  <c r="H62" i="8"/>
  <c r="I62" i="8" s="1"/>
  <c r="I63" i="8" s="1"/>
  <c r="F77" i="8"/>
  <c r="F78" i="8" s="1"/>
  <c r="H77" i="8"/>
  <c r="I77" i="8" s="1"/>
  <c r="I78" i="8" s="1"/>
  <c r="K78" i="8"/>
  <c r="H82" i="8"/>
  <c r="I82" i="8" s="1"/>
  <c r="I83" i="8" s="1"/>
  <c r="F112" i="8"/>
  <c r="H112" i="8"/>
  <c r="I112" i="8" s="1"/>
  <c r="K112" i="8"/>
  <c r="M112" i="8"/>
  <c r="F113" i="8"/>
  <c r="F114" i="8"/>
  <c r="H114" i="8"/>
  <c r="I114" i="8" s="1"/>
  <c r="K114" i="8"/>
  <c r="M114" i="8"/>
  <c r="F115" i="8"/>
  <c r="H115" i="8"/>
  <c r="I115" i="8" s="1"/>
  <c r="K115" i="8"/>
  <c r="M115" i="8"/>
  <c r="F120" i="8"/>
  <c r="H120" i="8"/>
  <c r="I120" i="8" s="1"/>
  <c r="K120" i="8"/>
  <c r="M120" i="8"/>
  <c r="F121" i="8"/>
  <c r="H121" i="8"/>
  <c r="I121" i="8" s="1"/>
  <c r="K121" i="8"/>
  <c r="M121" i="8"/>
  <c r="F122" i="8"/>
  <c r="H122" i="8"/>
  <c r="I122" i="8" s="1"/>
  <c r="K122" i="8"/>
  <c r="M122" i="8"/>
  <c r="F123" i="8"/>
  <c r="H123" i="8"/>
  <c r="I123" i="8" s="1"/>
  <c r="K123" i="8"/>
  <c r="M123" i="8"/>
  <c r="F124" i="8"/>
  <c r="H124" i="8"/>
  <c r="I124" i="8" s="1"/>
  <c r="K124" i="8"/>
  <c r="M124" i="8"/>
  <c r="M82" i="8"/>
  <c r="K82" i="8"/>
  <c r="M52" i="8"/>
  <c r="K62" i="8"/>
  <c r="F62" i="8"/>
  <c r="K72" i="8"/>
  <c r="F72" i="8"/>
  <c r="F42" i="8"/>
  <c r="K22" i="8"/>
  <c r="F32" i="8"/>
  <c r="M32" i="8"/>
  <c r="M22" i="8"/>
  <c r="M42" i="8"/>
  <c r="K19" i="8"/>
  <c r="M19" i="8"/>
  <c r="M7" i="8"/>
  <c r="F118" i="8" l="1"/>
  <c r="F23" i="8"/>
  <c r="I23" i="8"/>
  <c r="F43" i="8"/>
  <c r="F38" i="8"/>
  <c r="I74" i="8"/>
  <c r="I38" i="8"/>
  <c r="I44" i="8" s="1"/>
  <c r="F28" i="8"/>
  <c r="F33" i="8"/>
  <c r="I28" i="8"/>
  <c r="I34" i="8" s="1"/>
  <c r="I125" i="8"/>
  <c r="I17" i="8"/>
  <c r="I84" i="8"/>
  <c r="F73" i="8"/>
  <c r="F74" i="8" s="1"/>
  <c r="F17" i="8"/>
  <c r="F83" i="8"/>
  <c r="F84" i="8" s="1"/>
  <c r="I64" i="8"/>
  <c r="F125" i="8"/>
  <c r="F63" i="8"/>
  <c r="F64" i="8" s="1"/>
  <c r="I118" i="8"/>
  <c r="F24" i="8" l="1"/>
  <c r="F34" i="8"/>
  <c r="F44" i="8"/>
  <c r="I24" i="8"/>
  <c r="F126" i="8" l="1"/>
  <c r="F127" i="8" s="1"/>
  <c r="F128" i="8" s="1"/>
</calcChain>
</file>

<file path=xl/sharedStrings.xml><?xml version="1.0" encoding="utf-8"?>
<sst xmlns="http://schemas.openxmlformats.org/spreadsheetml/2006/main" count="315" uniqueCount="129">
  <si>
    <t>装饰部分</t>
  </si>
  <si>
    <t>工程量清单装饰报价书</t>
  </si>
  <si>
    <t>序号</t>
  </si>
  <si>
    <t>工程内容</t>
  </si>
  <si>
    <t>单位</t>
  </si>
  <si>
    <t>工程量</t>
  </si>
  <si>
    <t>主材品牌</t>
  </si>
  <si>
    <t>综合单价（元）</t>
  </si>
  <si>
    <t>合价(元)</t>
  </si>
  <si>
    <t>其中</t>
  </si>
  <si>
    <t>备注</t>
  </si>
  <si>
    <t>单价（元）</t>
  </si>
  <si>
    <t>金额（元）</t>
  </si>
  <si>
    <t>人工+辅料、</t>
  </si>
  <si>
    <t>主料</t>
  </si>
  <si>
    <t>单价(元)</t>
  </si>
  <si>
    <t>（一）</t>
  </si>
  <si>
    <t>结构工程部分</t>
  </si>
  <si>
    <r>
      <t>m</t>
    </r>
    <r>
      <rPr>
        <vertAlign val="superscript"/>
        <sz val="14"/>
        <rFont val="宋体"/>
        <family val="3"/>
        <charset val="134"/>
      </rPr>
      <t>2</t>
    </r>
  </si>
  <si>
    <t>拆旧</t>
  </si>
  <si>
    <t>项</t>
  </si>
  <si>
    <t>总计</t>
  </si>
  <si>
    <t>（二）</t>
  </si>
  <si>
    <t>一</t>
  </si>
  <si>
    <t>前台</t>
  </si>
  <si>
    <t>天棚</t>
  </si>
  <si>
    <t>泰山、龙牌、拜尔、拉法基</t>
  </si>
  <si>
    <t>金鹏龙轻钢龙骨，龙牌纸面石膏板</t>
  </si>
  <si>
    <t>包含人工辅料主材及安装</t>
  </si>
  <si>
    <t>上海雅士迪中性腻子粉，华润、立邦、大宝净味系列，环保达标</t>
  </si>
  <si>
    <t>两遍绿洲腻子厚打磨，上两遍晨阳性呼吸皓白乳胶漆</t>
  </si>
  <si>
    <t>双头筒灯</t>
  </si>
  <si>
    <t>个</t>
  </si>
  <si>
    <t>佛山或公牛照明</t>
  </si>
  <si>
    <t>小计</t>
  </si>
  <si>
    <t>墙面</t>
  </si>
  <si>
    <r>
      <t>m</t>
    </r>
    <r>
      <rPr>
        <vertAlign val="superscript"/>
        <sz val="16"/>
        <rFont val="宋体"/>
        <family val="3"/>
        <charset val="134"/>
      </rPr>
      <t>2</t>
    </r>
  </si>
  <si>
    <t>国产天然石材</t>
  </si>
  <si>
    <t>石材要对花</t>
  </si>
  <si>
    <t>石材背景墙龙骨基层</t>
  </si>
  <si>
    <t>国标钢架基层，石材厚度不低于0.8cm</t>
  </si>
  <si>
    <t>二</t>
  </si>
  <si>
    <t>主任办公室</t>
  </si>
  <si>
    <t>LED条形灯</t>
  </si>
  <si>
    <t>1200*200</t>
  </si>
  <si>
    <t>套装门</t>
  </si>
  <si>
    <t>星星牌</t>
  </si>
  <si>
    <t>双面石膏板隔墙</t>
  </si>
  <si>
    <t>三</t>
  </si>
  <si>
    <t>佛山</t>
  </si>
  <si>
    <t>四</t>
  </si>
  <si>
    <t>佛山 1200mm或1300mm</t>
  </si>
  <si>
    <t>六</t>
  </si>
  <si>
    <t>七</t>
  </si>
  <si>
    <t>正太、西门子、施耐德、罗格朗、梅兰日兰、人民</t>
  </si>
  <si>
    <t>开关面板</t>
  </si>
  <si>
    <t>公开关面板+人工费＋辅料</t>
  </si>
  <si>
    <t>插座面板</t>
  </si>
  <si>
    <t>电线</t>
  </si>
  <si>
    <t>昆明电缆厂电工牌单芯线（参照国家公共空间设计标准），联塑或金德A管，统一20管</t>
  </si>
  <si>
    <t>弱电改造</t>
  </si>
  <si>
    <t>预留光纤（至少2根），预留3个顶部WIFI，超6类网线</t>
  </si>
  <si>
    <t>其他工程</t>
  </si>
  <si>
    <t>建渣清运</t>
  </si>
  <si>
    <t>人工费</t>
  </si>
  <si>
    <t>脚手架</t>
  </si>
  <si>
    <t>成品保护</t>
  </si>
  <si>
    <t>人工费+成品保护膜</t>
  </si>
  <si>
    <t>材料二次搬运</t>
  </si>
  <si>
    <t>清洁</t>
  </si>
  <si>
    <t>拆原场地内部隔墙</t>
    <phoneticPr fontId="24" type="noConversion"/>
  </si>
  <si>
    <t>轨道射灯</t>
    <phoneticPr fontId="24" type="noConversion"/>
  </si>
  <si>
    <t>组</t>
    <phoneticPr fontId="24" type="noConversion"/>
  </si>
  <si>
    <t>从原校区拆除</t>
    <phoneticPr fontId="24" type="noConversion"/>
  </si>
  <si>
    <t>项</t>
    <phoneticPr fontId="24" type="noConversion"/>
  </si>
  <si>
    <t>套</t>
    <phoneticPr fontId="24" type="noConversion"/>
  </si>
  <si>
    <t>天花墙面顶面腻子，打磨，乳胶漆</t>
  </si>
  <si>
    <t>墙面顶面腻子，打磨，乳胶漆</t>
  </si>
  <si>
    <t>个</t>
    <phoneticPr fontId="24" type="noConversion"/>
  </si>
  <si>
    <t>五</t>
    <phoneticPr fontId="24" type="noConversion"/>
  </si>
  <si>
    <t>电路，水路安装及其它</t>
    <phoneticPr fontId="24" type="noConversion"/>
  </si>
  <si>
    <t>补地板</t>
    <phoneticPr fontId="24" type="noConversion"/>
  </si>
  <si>
    <t>工程名称：爱因森教育新官南校区</t>
    <phoneticPr fontId="24" type="noConversion"/>
  </si>
  <si>
    <t>拆原场地内部地板</t>
    <phoneticPr fontId="24" type="noConversion"/>
  </si>
  <si>
    <t>石膏板边顶铝方通吊顶</t>
    <phoneticPr fontId="24" type="noConversion"/>
  </si>
  <si>
    <t>雅士白石材背景墙（5M*3M）</t>
    <phoneticPr fontId="24" type="noConversion"/>
  </si>
  <si>
    <t>咨询仓库</t>
    <phoneticPr fontId="24" type="noConversion"/>
  </si>
  <si>
    <t>杂物仓库</t>
    <phoneticPr fontId="24" type="noConversion"/>
  </si>
  <si>
    <t>会计教室</t>
    <phoneticPr fontId="24" type="noConversion"/>
  </si>
  <si>
    <t>电脑教室一</t>
    <phoneticPr fontId="24" type="noConversion"/>
  </si>
  <si>
    <t>电脑教室二</t>
    <phoneticPr fontId="24" type="noConversion"/>
  </si>
  <si>
    <t>工程直接费</t>
    <phoneticPr fontId="24" type="noConversion"/>
  </si>
  <si>
    <t>工程税费</t>
    <phoneticPr fontId="24" type="noConversion"/>
  </si>
  <si>
    <t>工程总造价</t>
    <phoneticPr fontId="24" type="noConversion"/>
  </si>
  <si>
    <t>八</t>
    <phoneticPr fontId="24" type="noConversion"/>
  </si>
  <si>
    <t>过道</t>
    <phoneticPr fontId="24" type="noConversion"/>
  </si>
  <si>
    <t>九</t>
    <phoneticPr fontId="24" type="noConversion"/>
  </si>
  <si>
    <t>卫生间</t>
    <phoneticPr fontId="24" type="noConversion"/>
  </si>
  <si>
    <t>十</t>
    <phoneticPr fontId="24" type="noConversion"/>
  </si>
  <si>
    <t>十一</t>
    <phoneticPr fontId="24" type="noConversion"/>
  </si>
  <si>
    <t>地砖铺设</t>
    <phoneticPr fontId="24" type="noConversion"/>
  </si>
  <si>
    <t>地砖购买</t>
    <phoneticPr fontId="24" type="noConversion"/>
  </si>
  <si>
    <t>墙砖铺设</t>
    <phoneticPr fontId="24" type="noConversion"/>
  </si>
  <si>
    <t>墙砖购买</t>
    <phoneticPr fontId="24" type="noConversion"/>
  </si>
  <si>
    <t>片</t>
    <phoneticPr fontId="24" type="noConversion"/>
  </si>
  <si>
    <t>起地台</t>
    <phoneticPr fontId="24" type="noConversion"/>
  </si>
  <si>
    <t>防水</t>
    <phoneticPr fontId="24" type="noConversion"/>
  </si>
  <si>
    <t>套</t>
    <phoneticPr fontId="24" type="noConversion"/>
  </si>
  <si>
    <t>蹲坑及水箱</t>
    <phoneticPr fontId="24" type="noConversion"/>
  </si>
  <si>
    <t>隔断及门</t>
    <phoneticPr fontId="24" type="noConversion"/>
  </si>
  <si>
    <t>卫生间石膏板吊顶</t>
    <phoneticPr fontId="24" type="noConversion"/>
  </si>
  <si>
    <t>筒灯</t>
    <phoneticPr fontId="24" type="noConversion"/>
  </si>
  <si>
    <t>个</t>
    <phoneticPr fontId="24" type="noConversion"/>
  </si>
  <si>
    <t>换气扇</t>
    <phoneticPr fontId="24" type="noConversion"/>
  </si>
  <si>
    <t>洗手台</t>
    <phoneticPr fontId="24" type="noConversion"/>
  </si>
  <si>
    <t>公开关面板+人工费＋辅料（教室需要分组）</t>
    <phoneticPr fontId="24" type="noConversion"/>
  </si>
  <si>
    <t>拆除后在铺设地板</t>
    <phoneticPr fontId="24" type="noConversion"/>
  </si>
  <si>
    <t>预估</t>
    <phoneticPr fontId="24" type="noConversion"/>
  </si>
  <si>
    <t>方管铺设从顶到底，</t>
    <phoneticPr fontId="24" type="noConversion"/>
  </si>
  <si>
    <t>给排水改造</t>
    <phoneticPr fontId="24" type="noConversion"/>
  </si>
  <si>
    <t>项</t>
    <phoneticPr fontId="24" type="noConversion"/>
  </si>
  <si>
    <t>双面石膏板隔墙（后方电梯处）</t>
    <phoneticPr fontId="24" type="noConversion"/>
  </si>
  <si>
    <t>单面石膏板隔墙（中间区域）</t>
    <phoneticPr fontId="24" type="noConversion"/>
  </si>
  <si>
    <t>套装门（后方电梯处）</t>
    <phoneticPr fontId="24" type="noConversion"/>
  </si>
  <si>
    <t>300*300</t>
    <phoneticPr fontId="24" type="noConversion"/>
  </si>
  <si>
    <t>300*450或300*600</t>
    <phoneticPr fontId="24" type="noConversion"/>
  </si>
  <si>
    <t>拖布池</t>
    <phoneticPr fontId="24" type="noConversion"/>
  </si>
  <si>
    <t>佛山</t>
    <phoneticPr fontId="24" type="noConversion"/>
  </si>
  <si>
    <t>定制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</si>
</sst>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.00_ ;_ * \-#,##0.00_ ;_ * &quot;-&quot;??_ ;_ @_ "/>
    <numFmt numFmtId="177" formatCode="0.00_);[Red]\(0.00\)"/>
    <numFmt numFmtId="178" formatCode="0.00_ "/>
  </numFmts>
  <fonts count="37">
    <font>
      <sz val="12"/>
      <name val="宋体"/>
      <charset val="134"/>
    </font>
    <font>
      <b/>
      <sz val="20"/>
      <name val="宋体"/>
      <family val="3"/>
      <charset val="134"/>
    </font>
    <font>
      <sz val="15"/>
      <name val="宋体"/>
      <family val="3"/>
      <charset val="134"/>
    </font>
    <font>
      <sz val="18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30"/>
      <name val="宋体"/>
      <family val="3"/>
      <charset val="134"/>
    </font>
    <font>
      <b/>
      <sz val="23"/>
      <name val="宋体"/>
      <family val="3"/>
      <charset val="134"/>
    </font>
    <font>
      <b/>
      <sz val="15"/>
      <name val="宋体"/>
      <family val="3"/>
      <charset val="134"/>
    </font>
    <font>
      <b/>
      <sz val="18"/>
      <name val="宋体"/>
      <family val="3"/>
      <charset val="134"/>
    </font>
    <font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4"/>
      <name val="宋体"/>
      <family val="3"/>
      <charset val="134"/>
    </font>
    <font>
      <vertAlign val="superscript"/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b/>
      <sz val="23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20"/>
      <color rgb="FFFF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7" fillId="0" borderId="0"/>
    <xf numFmtId="0" fontId="18" fillId="0" borderId="0"/>
    <xf numFmtId="0" fontId="23" fillId="0" borderId="0"/>
    <xf numFmtId="0" fontId="19" fillId="0" borderId="0">
      <alignment vertical="top" wrapText="1"/>
    </xf>
    <xf numFmtId="49" fontId="19" fillId="0" borderId="0">
      <alignment horizontal="center" vertical="top"/>
    </xf>
    <xf numFmtId="0" fontId="23" fillId="0" borderId="0"/>
    <xf numFmtId="49" fontId="20" fillId="0" borderId="1">
      <alignment horizontal="center" vertical="center"/>
    </xf>
    <xf numFmtId="0" fontId="23" fillId="0" borderId="0"/>
    <xf numFmtId="176" fontId="23" fillId="0" borderId="0" applyFont="0" applyFill="0" applyBorder="0" applyAlignment="0" applyProtection="0"/>
    <xf numFmtId="176" fontId="17" fillId="0" borderId="0" applyFont="0" applyFill="0" applyBorder="0" applyAlignment="0" applyProtection="0">
      <alignment vertical="center"/>
    </xf>
    <xf numFmtId="0" fontId="18" fillId="0" borderId="0"/>
    <xf numFmtId="9" fontId="23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left" vertical="center"/>
    </xf>
    <xf numFmtId="176" fontId="0" fillId="0" borderId="0" xfId="9" applyFont="1" applyFill="1" applyAlignment="1">
      <alignment horizontal="right" wrapText="1"/>
    </xf>
    <xf numFmtId="176" fontId="0" fillId="0" borderId="0" xfId="9" applyFont="1" applyFill="1" applyAlignment="1">
      <alignment horizontal="right" vertical="top"/>
    </xf>
    <xf numFmtId="177" fontId="0" fillId="6" borderId="0" xfId="0" applyNumberFormat="1" applyFill="1" applyAlignment="1">
      <alignment horizontal="right"/>
    </xf>
    <xf numFmtId="178" fontId="0" fillId="0" borderId="0" xfId="0" applyNumberForma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horizontal="center" vertical="center"/>
    </xf>
    <xf numFmtId="176" fontId="3" fillId="2" borderId="2" xfId="9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2" xfId="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177" fontId="4" fillId="3" borderId="2" xfId="0" applyNumberFormat="1" applyFont="1" applyFill="1" applyBorder="1" applyAlignment="1">
      <alignment horizontal="left" vertical="center" wrapText="1"/>
    </xf>
    <xf numFmtId="176" fontId="4" fillId="3" borderId="2" xfId="9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left" vertical="center" wrapText="1"/>
    </xf>
    <xf numFmtId="176" fontId="5" fillId="0" borderId="2" xfId="9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6" fontId="6" fillId="0" borderId="2" xfId="9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176" fontId="6" fillId="0" borderId="2" xfId="9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178" fontId="5" fillId="0" borderId="2" xfId="0" applyNumberFormat="1" applyFont="1" applyBorder="1" applyAlignment="1">
      <alignment horizontal="center" vertical="center"/>
    </xf>
    <xf numFmtId="177" fontId="10" fillId="6" borderId="2" xfId="0" applyNumberFormat="1" applyFont="1" applyFill="1" applyBorder="1" applyAlignment="1">
      <alignment horizontal="center" wrapText="1"/>
    </xf>
    <xf numFmtId="177" fontId="10" fillId="0" borderId="2" xfId="0" applyNumberFormat="1" applyFont="1" applyBorder="1" applyAlignment="1">
      <alignment horizontal="center" wrapText="1"/>
    </xf>
    <xf numFmtId="176" fontId="11" fillId="2" borderId="2" xfId="9" applyFont="1" applyFill="1" applyBorder="1" applyAlignment="1">
      <alignment horizontal="center" vertical="center"/>
    </xf>
    <xf numFmtId="177" fontId="3" fillId="6" borderId="2" xfId="0" applyNumberFormat="1" applyFont="1" applyFill="1" applyBorder="1" applyAlignment="1">
      <alignment horizontal="center" vertical="center" wrapText="1"/>
    </xf>
    <xf numFmtId="176" fontId="3" fillId="6" borderId="2" xfId="9" applyFont="1" applyFill="1" applyBorder="1" applyAlignment="1">
      <alignment horizontal="center" vertical="center"/>
    </xf>
    <xf numFmtId="176" fontId="5" fillId="0" borderId="2" xfId="9" applyFont="1" applyFill="1" applyBorder="1" applyAlignment="1">
      <alignment horizontal="center" vertical="center"/>
    </xf>
    <xf numFmtId="178" fontId="5" fillId="6" borderId="2" xfId="0" applyNumberFormat="1" applyFont="1" applyFill="1" applyBorder="1" applyAlignment="1">
      <alignment horizontal="center" vertical="center"/>
    </xf>
    <xf numFmtId="177" fontId="5" fillId="6" borderId="2" xfId="0" applyNumberFormat="1" applyFont="1" applyFill="1" applyBorder="1" applyAlignment="1">
      <alignment horizontal="center" vertical="center" wrapText="1"/>
    </xf>
    <xf numFmtId="176" fontId="4" fillId="3" borderId="2" xfId="9" applyFont="1" applyFill="1" applyBorder="1" applyAlignment="1">
      <alignment horizontal="left" vertical="center"/>
    </xf>
    <xf numFmtId="177" fontId="4" fillId="6" borderId="2" xfId="0" applyNumberFormat="1" applyFont="1" applyFill="1" applyBorder="1" applyAlignment="1">
      <alignment horizontal="left" vertical="center" wrapText="1"/>
    </xf>
    <xf numFmtId="176" fontId="4" fillId="6" borderId="2" xfId="9" applyFont="1" applyFill="1" applyBorder="1" applyAlignment="1">
      <alignment horizontal="left" vertical="center"/>
    </xf>
    <xf numFmtId="176" fontId="5" fillId="0" borderId="2" xfId="9" applyFont="1" applyFill="1" applyBorder="1" applyAlignment="1">
      <alignment horizontal="left" vertical="center"/>
    </xf>
    <xf numFmtId="177" fontId="5" fillId="6" borderId="2" xfId="0" applyNumberFormat="1" applyFont="1" applyFill="1" applyBorder="1" applyAlignment="1">
      <alignment horizontal="left" vertical="center" wrapText="1"/>
    </xf>
    <xf numFmtId="176" fontId="6" fillId="0" borderId="2" xfId="9" applyFont="1" applyFill="1" applyBorder="1" applyAlignment="1">
      <alignment horizontal="center" vertical="center"/>
    </xf>
    <xf numFmtId="177" fontId="6" fillId="6" borderId="2" xfId="0" applyNumberFormat="1" applyFont="1" applyFill="1" applyBorder="1" applyAlignment="1">
      <alignment horizontal="center" vertical="center" wrapText="1"/>
    </xf>
    <xf numFmtId="178" fontId="6" fillId="6" borderId="2" xfId="0" applyNumberFormat="1" applyFont="1" applyFill="1" applyBorder="1" applyAlignment="1">
      <alignment horizontal="center" vertical="center"/>
    </xf>
    <xf numFmtId="176" fontId="16" fillId="0" borderId="2" xfId="9" applyFont="1" applyFill="1" applyBorder="1" applyAlignment="1">
      <alignment horizontal="center" vertical="center"/>
    </xf>
    <xf numFmtId="176" fontId="6" fillId="0" borderId="2" xfId="9" applyFont="1" applyFill="1" applyBorder="1" applyAlignment="1">
      <alignment horizontal="right"/>
    </xf>
    <xf numFmtId="178" fontId="6" fillId="6" borderId="2" xfId="0" applyNumberFormat="1" applyFont="1" applyFill="1" applyBorder="1"/>
    <xf numFmtId="178" fontId="6" fillId="0" borderId="2" xfId="0" applyNumberFormat="1" applyFont="1" applyBorder="1"/>
    <xf numFmtId="177" fontId="6" fillId="0" borderId="2" xfId="9" applyNumberFormat="1" applyFont="1" applyFill="1" applyBorder="1" applyAlignment="1">
      <alignment horizontal="left"/>
    </xf>
    <xf numFmtId="177" fontId="6" fillId="0" borderId="2" xfId="9" applyNumberFormat="1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176" fontId="16" fillId="3" borderId="2" xfId="9" applyFont="1" applyFill="1" applyBorder="1" applyAlignment="1">
      <alignment horizontal="center"/>
    </xf>
    <xf numFmtId="177" fontId="13" fillId="3" borderId="2" xfId="0" applyNumberFormat="1" applyFont="1" applyFill="1" applyBorder="1" applyAlignment="1">
      <alignment horizontal="left"/>
    </xf>
    <xf numFmtId="177" fontId="6" fillId="3" borderId="2" xfId="9" applyNumberFormat="1" applyFont="1" applyFill="1" applyBorder="1" applyAlignment="1">
      <alignment horizontal="right" wrapText="1"/>
    </xf>
    <xf numFmtId="177" fontId="6" fillId="6" borderId="2" xfId="0" applyNumberFormat="1" applyFont="1" applyFill="1" applyBorder="1" applyAlignment="1">
      <alignment horizontal="right" wrapText="1"/>
    </xf>
    <xf numFmtId="177" fontId="16" fillId="3" borderId="2" xfId="9" applyNumberFormat="1" applyFont="1" applyFill="1" applyBorder="1" applyAlignment="1">
      <alignment horizontal="right"/>
    </xf>
    <xf numFmtId="177" fontId="6" fillId="6" borderId="2" xfId="9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177" fontId="25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77" fontId="25" fillId="0" borderId="2" xfId="9" applyNumberFormat="1" applyFont="1" applyFill="1" applyBorder="1" applyAlignment="1">
      <alignment horizontal="left"/>
    </xf>
    <xf numFmtId="177" fontId="10" fillId="0" borderId="2" xfId="0" applyNumberFormat="1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left" vertical="center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left" vertical="center"/>
    </xf>
    <xf numFmtId="176" fontId="0" fillId="0" borderId="2" xfId="9" applyFont="1" applyFill="1" applyBorder="1" applyAlignment="1">
      <alignment horizontal="right" wrapText="1"/>
    </xf>
    <xf numFmtId="176" fontId="0" fillId="0" borderId="2" xfId="9" applyFont="1" applyFill="1" applyBorder="1" applyAlignment="1">
      <alignment horizontal="right" vertical="top"/>
    </xf>
    <xf numFmtId="177" fontId="0" fillId="6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 vertical="top"/>
    </xf>
    <xf numFmtId="10" fontId="0" fillId="0" borderId="2" xfId="12" applyNumberFormat="1" applyFont="1" applyFill="1" applyBorder="1" applyAlignment="1">
      <alignment horizontal="left" vertical="center"/>
    </xf>
    <xf numFmtId="0" fontId="28" fillId="0" borderId="2" xfId="0" applyFont="1" applyBorder="1" applyAlignment="1">
      <alignment horizontal="left" wrapText="1"/>
    </xf>
    <xf numFmtId="0" fontId="31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wrapText="1"/>
    </xf>
    <xf numFmtId="177" fontId="32" fillId="3" borderId="2" xfId="0" applyNumberFormat="1" applyFont="1" applyFill="1" applyBorder="1" applyAlignment="1">
      <alignment horizontal="center"/>
    </xf>
    <xf numFmtId="177" fontId="33" fillId="0" borderId="2" xfId="0" applyNumberFormat="1" applyFont="1" applyBorder="1" applyAlignment="1">
      <alignment horizontal="center" vertical="center" wrapText="1"/>
    </xf>
    <xf numFmtId="177" fontId="34" fillId="0" borderId="2" xfId="0" applyNumberFormat="1" applyFont="1" applyBorder="1" applyAlignment="1">
      <alignment horizontal="center" vertical="center" wrapText="1"/>
    </xf>
    <xf numFmtId="177" fontId="28" fillId="0" borderId="2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177" fontId="10" fillId="0" borderId="2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78" fontId="10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6" fillId="6" borderId="2" xfId="0" applyFont="1" applyFill="1" applyBorder="1" applyAlignment="1">
      <alignment horizontal="left" wrapText="1"/>
    </xf>
    <xf numFmtId="178" fontId="10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30" fillId="0" borderId="0" xfId="0" applyFont="1" applyFill="1" applyBorder="1" applyAlignment="1">
      <alignment wrapText="1"/>
    </xf>
  </cellXfs>
  <cellStyles count="13">
    <cellStyle name="_ET_STYLE_NoName_00_" xfId="1" xr:uid="{00000000-0005-0000-0000-000000000000}"/>
    <cellStyle name="_办公区智能家居报价(1)弱点1" xfId="2" xr:uid="{00000000-0005-0000-0000-000001000000}"/>
    <cellStyle name="0,0_x000d__x000a_NA_x000d__x000a_" xfId="3" xr:uid="{00000000-0005-0000-0000-000002000000}"/>
    <cellStyle name="description" xfId="4" xr:uid="{00000000-0005-0000-0000-000003000000}"/>
    <cellStyle name="NO" xfId="5" xr:uid="{00000000-0005-0000-0000-000004000000}"/>
    <cellStyle name="Normal_Sheet1" xfId="6" xr:uid="{00000000-0005-0000-0000-000005000000}"/>
    <cellStyle name="Title" xfId="7" xr:uid="{00000000-0005-0000-0000-000006000000}"/>
    <cellStyle name="百分比" xfId="12" builtinId="5"/>
    <cellStyle name="常规" xfId="0" builtinId="0"/>
    <cellStyle name="常规 2" xfId="8" xr:uid="{00000000-0005-0000-0000-000008000000}"/>
    <cellStyle name="千位分隔" xfId="9" builtinId="3"/>
    <cellStyle name="千位分隔 3" xfId="10" xr:uid="{00000000-0005-0000-0000-00000A000000}"/>
    <cellStyle name="样式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4"/>
  <sheetViews>
    <sheetView tabSelected="1" topLeftCell="A95" zoomScale="70" zoomScaleSheetLayoutView="75" workbookViewId="0">
      <selection activeCell="B130" sqref="B130:N130"/>
    </sheetView>
  </sheetViews>
  <sheetFormatPr baseColWidth="10" defaultColWidth="9" defaultRowHeight="24.75" customHeight="1"/>
  <cols>
    <col min="1" max="1" width="7.83203125" style="1" customWidth="1"/>
    <col min="2" max="2" width="37.6640625" style="2" customWidth="1"/>
    <col min="3" max="3" width="15" style="3" customWidth="1"/>
    <col min="4" max="5" width="21.1640625" style="4" customWidth="1"/>
    <col min="6" max="6" width="30.6640625" style="4" customWidth="1"/>
    <col min="7" max="7" width="59.1640625" style="4" customWidth="1"/>
    <col min="8" max="8" width="27.6640625" style="5" hidden="1" customWidth="1"/>
    <col min="9" max="9" width="23.6640625" style="6" hidden="1" customWidth="1"/>
    <col min="10" max="10" width="14.1640625" style="7" hidden="1" customWidth="1"/>
    <col min="11" max="11" width="18" style="8" hidden="1" customWidth="1"/>
    <col min="12" max="12" width="13.33203125" style="7" hidden="1" customWidth="1"/>
    <col min="13" max="13" width="19.5" style="8" hidden="1" customWidth="1"/>
    <col min="14" max="14" width="46.1640625" style="9" customWidth="1"/>
    <col min="15" max="15" width="10.5" style="128" customWidth="1"/>
    <col min="16" max="19" width="9" style="128" hidden="1" customWidth="1"/>
    <col min="20" max="16384" width="9" style="128"/>
  </cols>
  <sheetData>
    <row r="1" spans="1:19" ht="24.75" customHeight="1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9"/>
      <c r="K1" s="108"/>
      <c r="L1" s="109"/>
      <c r="M1" s="108"/>
      <c r="N1" s="108"/>
    </row>
    <row r="2" spans="1:19" s="129" customFormat="1" ht="24.75" customHeight="1">
      <c r="A2" s="110" t="s">
        <v>82</v>
      </c>
      <c r="B2" s="111"/>
      <c r="C2" s="111"/>
      <c r="D2" s="111"/>
      <c r="E2" s="111"/>
      <c r="F2" s="111"/>
      <c r="G2" s="111"/>
      <c r="H2" s="111"/>
      <c r="I2" s="111"/>
      <c r="J2" s="112"/>
      <c r="K2" s="111"/>
      <c r="L2" s="112"/>
      <c r="M2" s="111"/>
      <c r="N2" s="111"/>
    </row>
    <row r="3" spans="1:19" s="131" customFormat="1" ht="24.75" customHeight="1">
      <c r="A3" s="115" t="s">
        <v>2</v>
      </c>
      <c r="B3" s="115" t="s">
        <v>3</v>
      </c>
      <c r="C3" s="115" t="s">
        <v>4</v>
      </c>
      <c r="D3" s="105" t="s">
        <v>5</v>
      </c>
      <c r="E3" s="78"/>
      <c r="F3" s="78"/>
      <c r="G3" s="105" t="s">
        <v>6</v>
      </c>
      <c r="H3" s="105" t="s">
        <v>7</v>
      </c>
      <c r="I3" s="105" t="s">
        <v>8</v>
      </c>
      <c r="J3" s="113" t="s">
        <v>9</v>
      </c>
      <c r="K3" s="106"/>
      <c r="L3" s="113"/>
      <c r="M3" s="106"/>
      <c r="N3" s="118" t="s">
        <v>10</v>
      </c>
      <c r="O3" s="130"/>
      <c r="P3" s="130"/>
      <c r="Q3" s="130"/>
      <c r="R3" s="130"/>
      <c r="S3" s="130"/>
    </row>
    <row r="4" spans="1:19" s="131" customFormat="1" ht="24.75" customHeight="1">
      <c r="A4" s="115"/>
      <c r="B4" s="115"/>
      <c r="C4" s="115"/>
      <c r="D4" s="105"/>
      <c r="E4" s="78" t="s">
        <v>11</v>
      </c>
      <c r="F4" s="78" t="s">
        <v>12</v>
      </c>
      <c r="G4" s="105"/>
      <c r="H4" s="105"/>
      <c r="I4" s="105"/>
      <c r="J4" s="114" t="s">
        <v>13</v>
      </c>
      <c r="K4" s="115"/>
      <c r="L4" s="114" t="s">
        <v>14</v>
      </c>
      <c r="M4" s="115"/>
      <c r="N4" s="118"/>
    </row>
    <row r="5" spans="1:19" s="131" customFormat="1" ht="24.75" customHeight="1">
      <c r="A5" s="115"/>
      <c r="B5" s="115"/>
      <c r="C5" s="115"/>
      <c r="D5" s="105"/>
      <c r="E5" s="78"/>
      <c r="F5" s="78"/>
      <c r="G5" s="105"/>
      <c r="H5" s="105"/>
      <c r="I5" s="105"/>
      <c r="J5" s="44" t="s">
        <v>15</v>
      </c>
      <c r="K5" s="45" t="s">
        <v>8</v>
      </c>
      <c r="L5" s="44" t="s">
        <v>15</v>
      </c>
      <c r="M5" s="45" t="s">
        <v>8</v>
      </c>
      <c r="N5" s="118"/>
    </row>
    <row r="6" spans="1:19" s="132" customFormat="1" ht="24.75" customHeight="1">
      <c r="A6" s="10" t="s">
        <v>16</v>
      </c>
      <c r="B6" s="11" t="s">
        <v>17</v>
      </c>
      <c r="C6" s="12"/>
      <c r="D6" s="13"/>
      <c r="E6" s="13"/>
      <c r="F6" s="13"/>
      <c r="G6" s="13"/>
      <c r="H6" s="14"/>
      <c r="I6" s="46"/>
      <c r="J6" s="47"/>
      <c r="K6" s="46"/>
      <c r="L6" s="48"/>
      <c r="M6" s="46"/>
      <c r="N6" s="119"/>
    </row>
    <row r="7" spans="1:19" ht="24.75" customHeight="1">
      <c r="A7" s="15"/>
      <c r="B7" s="73" t="s">
        <v>70</v>
      </c>
      <c r="C7" s="16" t="s">
        <v>18</v>
      </c>
      <c r="D7" s="17">
        <v>120</v>
      </c>
      <c r="E7" s="17"/>
      <c r="F7" s="17">
        <f>D7*E7</f>
        <v>0</v>
      </c>
      <c r="G7" s="17" t="s">
        <v>19</v>
      </c>
      <c r="H7" s="18">
        <f>J7+L7</f>
        <v>0</v>
      </c>
      <c r="I7" s="49">
        <f>D7*H7</f>
        <v>0</v>
      </c>
      <c r="J7" s="50"/>
      <c r="K7" s="43">
        <f>D7*J7</f>
        <v>0</v>
      </c>
      <c r="L7" s="50"/>
      <c r="M7" s="43">
        <f>D7*L7</f>
        <v>0</v>
      </c>
      <c r="N7" s="120"/>
    </row>
    <row r="8" spans="1:19" ht="24.75" customHeight="1">
      <c r="A8" s="15"/>
      <c r="B8" s="81" t="s">
        <v>83</v>
      </c>
      <c r="C8" s="16" t="s">
        <v>18</v>
      </c>
      <c r="D8" s="17">
        <v>200</v>
      </c>
      <c r="E8" s="17"/>
      <c r="F8" s="17">
        <f>D8*E8</f>
        <v>0</v>
      </c>
      <c r="G8" s="17" t="s">
        <v>19</v>
      </c>
      <c r="H8" s="18"/>
      <c r="I8" s="49"/>
      <c r="J8" s="50"/>
      <c r="K8" s="43"/>
      <c r="L8" s="50"/>
      <c r="M8" s="43"/>
      <c r="N8" s="120"/>
    </row>
    <row r="9" spans="1:19" s="133" customFormat="1" ht="24.75" customHeight="1">
      <c r="A9" s="20"/>
      <c r="B9" s="21" t="s">
        <v>21</v>
      </c>
      <c r="C9" s="21"/>
      <c r="D9" s="22"/>
      <c r="E9" s="22"/>
      <c r="F9" s="22"/>
      <c r="G9" s="22"/>
      <c r="H9" s="23"/>
      <c r="I9" s="52">
        <f>SUM(I7:I7)</f>
        <v>0</v>
      </c>
      <c r="J9" s="53"/>
      <c r="K9" s="52"/>
      <c r="L9" s="54"/>
      <c r="M9" s="52"/>
      <c r="N9" s="121"/>
    </row>
    <row r="10" spans="1:19" s="132" customFormat="1" ht="24.75" customHeight="1">
      <c r="A10" s="10" t="s">
        <v>22</v>
      </c>
      <c r="B10" s="11" t="s">
        <v>0</v>
      </c>
      <c r="C10" s="12"/>
      <c r="D10" s="13"/>
      <c r="E10" s="13"/>
      <c r="F10" s="13"/>
      <c r="G10" s="13"/>
      <c r="H10" s="14"/>
      <c r="I10" s="46"/>
      <c r="J10" s="47"/>
      <c r="K10" s="46"/>
      <c r="L10" s="48"/>
      <c r="M10" s="46"/>
      <c r="N10" s="119"/>
    </row>
    <row r="11" spans="1:19" s="134" customFormat="1" ht="24.75" customHeight="1">
      <c r="A11" s="24" t="s">
        <v>23</v>
      </c>
      <c r="B11" s="102" t="s">
        <v>24</v>
      </c>
      <c r="C11" s="103"/>
      <c r="D11" s="103"/>
      <c r="E11" s="103"/>
      <c r="F11" s="103"/>
      <c r="G11" s="103"/>
      <c r="H11" s="103"/>
      <c r="I11" s="103"/>
      <c r="J11" s="104"/>
      <c r="K11" s="103"/>
      <c r="L11" s="104"/>
      <c r="M11" s="103"/>
      <c r="N11" s="103"/>
    </row>
    <row r="12" spans="1:19" s="135" customFormat="1" ht="24.75" customHeight="1">
      <c r="A12" s="25"/>
      <c r="B12" s="26" t="s">
        <v>25</v>
      </c>
      <c r="C12" s="27"/>
      <c r="D12" s="28"/>
      <c r="E12" s="28"/>
      <c r="F12" s="28"/>
      <c r="G12" s="28"/>
      <c r="H12" s="29"/>
      <c r="I12" s="55"/>
      <c r="J12" s="56"/>
      <c r="K12" s="55"/>
      <c r="L12" s="56"/>
      <c r="M12" s="55"/>
      <c r="N12" s="122"/>
    </row>
    <row r="13" spans="1:19" ht="24.75" customHeight="1">
      <c r="A13" s="15">
        <v>1</v>
      </c>
      <c r="B13" s="82" t="s">
        <v>84</v>
      </c>
      <c r="C13" s="16" t="s">
        <v>18</v>
      </c>
      <c r="D13" s="31">
        <v>34</v>
      </c>
      <c r="E13" s="31"/>
      <c r="F13" s="17">
        <f t="shared" ref="F13:F15" si="0">D13*E13</f>
        <v>0</v>
      </c>
      <c r="G13" s="17" t="s">
        <v>26</v>
      </c>
      <c r="H13" s="32">
        <f>J13+L13</f>
        <v>0</v>
      </c>
      <c r="I13" s="57">
        <f>D13*H13</f>
        <v>0</v>
      </c>
      <c r="J13" s="58"/>
      <c r="K13" s="41"/>
      <c r="L13" s="58"/>
      <c r="M13" s="57"/>
      <c r="N13" s="123" t="s">
        <v>27</v>
      </c>
    </row>
    <row r="14" spans="1:19" ht="39.75" customHeight="1">
      <c r="A14" s="15">
        <v>2</v>
      </c>
      <c r="B14" s="30" t="s">
        <v>76</v>
      </c>
      <c r="C14" s="16" t="s">
        <v>18</v>
      </c>
      <c r="D14" s="31">
        <v>14</v>
      </c>
      <c r="E14" s="31"/>
      <c r="F14" s="17">
        <f t="shared" si="0"/>
        <v>0</v>
      </c>
      <c r="G14" s="83" t="s">
        <v>29</v>
      </c>
      <c r="H14" s="32">
        <f>J14+L14</f>
        <v>0</v>
      </c>
      <c r="I14" s="57">
        <f>D14*H14</f>
        <v>0</v>
      </c>
      <c r="J14" s="59"/>
      <c r="K14" s="41"/>
      <c r="L14" s="59"/>
      <c r="M14" s="41"/>
      <c r="N14" s="123" t="s">
        <v>30</v>
      </c>
    </row>
    <row r="15" spans="1:19" ht="24.75" customHeight="1">
      <c r="A15" s="15">
        <v>3</v>
      </c>
      <c r="B15" s="30" t="s">
        <v>31</v>
      </c>
      <c r="C15" s="16" t="s">
        <v>32</v>
      </c>
      <c r="D15" s="31">
        <v>20</v>
      </c>
      <c r="E15" s="31"/>
      <c r="F15" s="17">
        <f t="shared" si="0"/>
        <v>0</v>
      </c>
      <c r="G15" s="31"/>
      <c r="H15" s="32">
        <f>J15+L15</f>
        <v>0</v>
      </c>
      <c r="I15" s="57">
        <f>D15*H15</f>
        <v>0</v>
      </c>
      <c r="J15" s="59"/>
      <c r="K15" s="41"/>
      <c r="L15" s="59"/>
      <c r="M15" s="41"/>
      <c r="N15" s="123" t="s">
        <v>33</v>
      </c>
    </row>
    <row r="16" spans="1:19" ht="24.75" customHeight="1">
      <c r="A16" s="15">
        <v>4</v>
      </c>
      <c r="B16" s="74" t="s">
        <v>71</v>
      </c>
      <c r="C16" s="73" t="s">
        <v>72</v>
      </c>
      <c r="D16" s="31">
        <v>1</v>
      </c>
      <c r="E16" s="31"/>
      <c r="F16" s="17"/>
      <c r="G16" s="75" t="s">
        <v>73</v>
      </c>
      <c r="H16" s="32"/>
      <c r="I16" s="57"/>
      <c r="J16" s="59"/>
      <c r="K16" s="41"/>
      <c r="L16" s="59"/>
      <c r="M16" s="41"/>
      <c r="N16" s="123"/>
    </row>
    <row r="17" spans="1:14" s="136" customFormat="1" ht="24.75" customHeight="1">
      <c r="A17" s="15"/>
      <c r="B17" s="16" t="s">
        <v>34</v>
      </c>
      <c r="C17" s="16"/>
      <c r="D17" s="31"/>
      <c r="E17" s="31"/>
      <c r="F17" s="31">
        <f>SUM(F13:F15)</f>
        <v>0</v>
      </c>
      <c r="G17" s="31"/>
      <c r="H17" s="32"/>
      <c r="I17" s="60">
        <f>SUM(I13:I14)</f>
        <v>0</v>
      </c>
      <c r="J17" s="58"/>
      <c r="K17" s="41">
        <f>D17*J17</f>
        <v>0</v>
      </c>
      <c r="L17" s="58"/>
      <c r="M17" s="57"/>
      <c r="N17" s="123"/>
    </row>
    <row r="18" spans="1:14" s="137" customFormat="1" ht="24.75" customHeight="1">
      <c r="A18" s="33"/>
      <c r="B18" s="34" t="s">
        <v>35</v>
      </c>
      <c r="C18" s="19"/>
      <c r="D18" s="17"/>
      <c r="E18" s="17"/>
      <c r="F18" s="17"/>
      <c r="G18" s="17"/>
      <c r="H18" s="18"/>
      <c r="I18" s="49"/>
      <c r="J18" s="51"/>
      <c r="K18" s="43">
        <f t="shared" ref="K18:K22" si="1">D18*J18</f>
        <v>0</v>
      </c>
      <c r="L18" s="51"/>
      <c r="M18" s="49"/>
      <c r="N18" s="124"/>
    </row>
    <row r="19" spans="1:14" ht="24.75" customHeight="1">
      <c r="A19" s="15">
        <v>1</v>
      </c>
      <c r="B19" s="84" t="s">
        <v>85</v>
      </c>
      <c r="C19" s="16" t="s">
        <v>18</v>
      </c>
      <c r="D19" s="31">
        <f>5*3</f>
        <v>15</v>
      </c>
      <c r="E19" s="31"/>
      <c r="F19" s="17">
        <f>D19*E19</f>
        <v>0</v>
      </c>
      <c r="G19" s="31" t="s">
        <v>37</v>
      </c>
      <c r="H19" s="32">
        <f>J19+L19</f>
        <v>0</v>
      </c>
      <c r="I19" s="57">
        <f>D19*H19</f>
        <v>0</v>
      </c>
      <c r="J19" s="59"/>
      <c r="K19" s="41">
        <f t="shared" si="1"/>
        <v>0</v>
      </c>
      <c r="L19" s="59"/>
      <c r="M19" s="41">
        <f>D19*L19</f>
        <v>0</v>
      </c>
      <c r="N19" s="123" t="s">
        <v>38</v>
      </c>
    </row>
    <row r="20" spans="1:14" ht="24.75" customHeight="1">
      <c r="A20" s="15">
        <v>2</v>
      </c>
      <c r="B20" s="30" t="s">
        <v>39</v>
      </c>
      <c r="C20" s="19" t="s">
        <v>36</v>
      </c>
      <c r="D20" s="17">
        <f>5*4.5</f>
        <v>22.5</v>
      </c>
      <c r="E20" s="17"/>
      <c r="F20" s="17">
        <f>D20*E20</f>
        <v>0</v>
      </c>
      <c r="G20" s="17" t="s">
        <v>40</v>
      </c>
      <c r="H20" s="18">
        <f>J20+L20</f>
        <v>0</v>
      </c>
      <c r="I20" s="49">
        <f>D20*H20</f>
        <v>0</v>
      </c>
      <c r="J20" s="50"/>
      <c r="K20" s="43">
        <f t="shared" si="1"/>
        <v>0</v>
      </c>
      <c r="L20" s="50"/>
      <c r="M20" s="43">
        <f>D20*L20</f>
        <v>0</v>
      </c>
      <c r="N20" s="125" t="s">
        <v>118</v>
      </c>
    </row>
    <row r="21" spans="1:14" s="137" customFormat="1" ht="24.75" customHeight="1">
      <c r="A21" s="33">
        <v>3</v>
      </c>
      <c r="B21" s="35" t="s">
        <v>47</v>
      </c>
      <c r="C21" s="16" t="s">
        <v>18</v>
      </c>
      <c r="D21" s="17">
        <f>9*4.5-15</f>
        <v>25.5</v>
      </c>
      <c r="E21" s="17"/>
      <c r="F21" s="17">
        <f t="shared" ref="F21" si="2">D21*E21</f>
        <v>0</v>
      </c>
      <c r="G21" s="17" t="s">
        <v>26</v>
      </c>
      <c r="H21" s="18"/>
      <c r="I21" s="49"/>
      <c r="J21" s="51"/>
      <c r="K21" s="43"/>
      <c r="L21" s="51"/>
      <c r="M21" s="49"/>
      <c r="N21" s="123" t="s">
        <v>27</v>
      </c>
    </row>
    <row r="22" spans="1:14" ht="46" customHeight="1">
      <c r="A22" s="15">
        <v>4</v>
      </c>
      <c r="B22" s="36" t="s">
        <v>77</v>
      </c>
      <c r="C22" s="37" t="s">
        <v>18</v>
      </c>
      <c r="D22" s="31">
        <f>25+4.5*4.5+6.3*1.5</f>
        <v>54.7</v>
      </c>
      <c r="E22" s="31"/>
      <c r="F22" s="17">
        <f>D22*E22</f>
        <v>0</v>
      </c>
      <c r="G22" s="31" t="s">
        <v>29</v>
      </c>
      <c r="H22" s="38">
        <f>J22+L22</f>
        <v>0</v>
      </c>
      <c r="I22" s="61">
        <f>D22*H22</f>
        <v>0</v>
      </c>
      <c r="J22" s="62">
        <v>0</v>
      </c>
      <c r="K22" s="63">
        <f t="shared" si="1"/>
        <v>0</v>
      </c>
      <c r="L22" s="62">
        <v>0</v>
      </c>
      <c r="M22" s="63">
        <f>D22*L22</f>
        <v>0</v>
      </c>
      <c r="N22" s="123" t="s">
        <v>30</v>
      </c>
    </row>
    <row r="23" spans="1:14" ht="24.75" customHeight="1">
      <c r="A23" s="39"/>
      <c r="B23" s="16" t="s">
        <v>34</v>
      </c>
      <c r="C23" s="16"/>
      <c r="D23" s="40"/>
      <c r="E23" s="40"/>
      <c r="F23" s="41">
        <f>SUM(F19:F22)</f>
        <v>0</v>
      </c>
      <c r="G23" s="40"/>
      <c r="H23" s="32"/>
      <c r="I23" s="60">
        <f>SUM(I19:I22)</f>
        <v>0</v>
      </c>
      <c r="J23" s="58"/>
      <c r="K23" s="57"/>
      <c r="L23" s="58"/>
      <c r="M23" s="57"/>
      <c r="N23" s="126"/>
    </row>
    <row r="24" spans="1:14" ht="24.75" customHeight="1">
      <c r="A24" s="15"/>
      <c r="B24" s="16" t="s">
        <v>21</v>
      </c>
      <c r="C24" s="16"/>
      <c r="D24" s="31"/>
      <c r="E24" s="31"/>
      <c r="F24" s="31">
        <f>F23+F17</f>
        <v>0</v>
      </c>
      <c r="G24" s="31"/>
      <c r="H24" s="32"/>
      <c r="I24" s="60" t="e">
        <f>#REF!+I23+I17</f>
        <v>#REF!</v>
      </c>
      <c r="J24" s="58"/>
      <c r="K24" s="57"/>
      <c r="L24" s="58"/>
      <c r="M24" s="57"/>
      <c r="N24" s="123"/>
    </row>
    <row r="25" spans="1:14" s="134" customFormat="1" ht="24.75" customHeight="1">
      <c r="A25" s="24" t="s">
        <v>41</v>
      </c>
      <c r="B25" s="102" t="s">
        <v>42</v>
      </c>
      <c r="C25" s="103"/>
      <c r="D25" s="103"/>
      <c r="E25" s="103"/>
      <c r="F25" s="103"/>
      <c r="G25" s="103"/>
      <c r="H25" s="103"/>
      <c r="I25" s="103"/>
      <c r="J25" s="104"/>
      <c r="K25" s="103"/>
      <c r="L25" s="104"/>
      <c r="M25" s="103"/>
      <c r="N25" s="103"/>
    </row>
    <row r="26" spans="1:14" s="135" customFormat="1" ht="24.75" customHeight="1">
      <c r="A26" s="25"/>
      <c r="B26" s="26" t="s">
        <v>25</v>
      </c>
      <c r="C26" s="27"/>
      <c r="D26" s="28"/>
      <c r="E26" s="28"/>
      <c r="F26" s="28"/>
      <c r="G26" s="28"/>
      <c r="H26" s="29"/>
      <c r="I26" s="55"/>
      <c r="J26" s="56"/>
      <c r="K26" s="55"/>
      <c r="L26" s="56"/>
      <c r="M26" s="55"/>
      <c r="N26" s="122"/>
    </row>
    <row r="27" spans="1:14" ht="24.75" customHeight="1">
      <c r="A27" s="15">
        <v>1</v>
      </c>
      <c r="B27" s="30" t="s">
        <v>43</v>
      </c>
      <c r="C27" s="16" t="s">
        <v>32</v>
      </c>
      <c r="D27" s="31">
        <v>2</v>
      </c>
      <c r="E27" s="31"/>
      <c r="F27" s="17">
        <f t="shared" ref="F27:F32" si="3">D27*E27</f>
        <v>0</v>
      </c>
      <c r="G27" s="31" t="s">
        <v>44</v>
      </c>
      <c r="H27" s="32">
        <f>J27+L27</f>
        <v>0</v>
      </c>
      <c r="I27" s="57">
        <f>D27*H27</f>
        <v>0</v>
      </c>
      <c r="J27" s="59"/>
      <c r="K27" s="41"/>
      <c r="L27" s="59"/>
      <c r="M27" s="41"/>
      <c r="N27" s="123" t="s">
        <v>28</v>
      </c>
    </row>
    <row r="28" spans="1:14" s="136" customFormat="1" ht="24.75" customHeight="1">
      <c r="A28" s="15"/>
      <c r="B28" s="16" t="s">
        <v>34</v>
      </c>
      <c r="C28" s="16"/>
      <c r="D28" s="31"/>
      <c r="E28" s="31"/>
      <c r="F28" s="31">
        <f>SUM(F27:F27)</f>
        <v>0</v>
      </c>
      <c r="G28" s="31"/>
      <c r="H28" s="32"/>
      <c r="I28" s="60">
        <f>SUM(I27:I27)</f>
        <v>0</v>
      </c>
      <c r="J28" s="58"/>
      <c r="K28" s="41">
        <f>D28*J28</f>
        <v>0</v>
      </c>
      <c r="L28" s="58"/>
      <c r="M28" s="57"/>
      <c r="N28" s="123"/>
    </row>
    <row r="29" spans="1:14" s="137" customFormat="1" ht="24.75" customHeight="1">
      <c r="A29" s="33"/>
      <c r="B29" s="34" t="s">
        <v>35</v>
      </c>
      <c r="C29" s="19"/>
      <c r="D29" s="17"/>
      <c r="E29" s="17"/>
      <c r="F29" s="17"/>
      <c r="G29" s="17"/>
      <c r="H29" s="18"/>
      <c r="I29" s="49"/>
      <c r="J29" s="51"/>
      <c r="K29" s="43">
        <f>D29*J29</f>
        <v>0</v>
      </c>
      <c r="L29" s="51"/>
      <c r="M29" s="49"/>
      <c r="N29" s="124"/>
    </row>
    <row r="30" spans="1:14" s="137" customFormat="1" ht="24.75" customHeight="1">
      <c r="A30" s="33">
        <v>1</v>
      </c>
      <c r="B30" s="30" t="s">
        <v>45</v>
      </c>
      <c r="C30" s="19" t="s">
        <v>32</v>
      </c>
      <c r="D30" s="17">
        <v>1</v>
      </c>
      <c r="E30" s="17"/>
      <c r="F30" s="17">
        <f t="shared" si="3"/>
        <v>0</v>
      </c>
      <c r="G30" s="17" t="s">
        <v>46</v>
      </c>
      <c r="H30" s="18"/>
      <c r="I30" s="49"/>
      <c r="J30" s="51"/>
      <c r="K30" s="43"/>
      <c r="L30" s="51"/>
      <c r="M30" s="49"/>
      <c r="N30" s="123" t="s">
        <v>28</v>
      </c>
    </row>
    <row r="31" spans="1:14" s="137" customFormat="1" ht="24.75" customHeight="1">
      <c r="A31" s="33">
        <v>2</v>
      </c>
      <c r="B31" s="35" t="s">
        <v>47</v>
      </c>
      <c r="C31" s="16" t="s">
        <v>18</v>
      </c>
      <c r="D31" s="17">
        <f>4.5*4.5</f>
        <v>20.25</v>
      </c>
      <c r="E31" s="17"/>
      <c r="F31" s="17">
        <f t="shared" si="3"/>
        <v>0</v>
      </c>
      <c r="G31" s="17" t="s">
        <v>26</v>
      </c>
      <c r="H31" s="18"/>
      <c r="I31" s="49"/>
      <c r="J31" s="51"/>
      <c r="K31" s="43"/>
      <c r="L31" s="51"/>
      <c r="M31" s="49"/>
      <c r="N31" s="123" t="s">
        <v>27</v>
      </c>
    </row>
    <row r="32" spans="1:14" ht="45" customHeight="1">
      <c r="A32" s="15">
        <v>3</v>
      </c>
      <c r="B32" s="42" t="s">
        <v>77</v>
      </c>
      <c r="C32" s="37" t="s">
        <v>18</v>
      </c>
      <c r="D32" s="31">
        <f>20.25+3.5*4.5</f>
        <v>36</v>
      </c>
      <c r="E32" s="31"/>
      <c r="F32" s="17">
        <f t="shared" si="3"/>
        <v>0</v>
      </c>
      <c r="G32" s="31" t="s">
        <v>29</v>
      </c>
      <c r="H32" s="38">
        <f>J32+L32</f>
        <v>0</v>
      </c>
      <c r="I32" s="61">
        <f>D32*H32</f>
        <v>0</v>
      </c>
      <c r="J32" s="62">
        <v>0</v>
      </c>
      <c r="K32" s="63">
        <f>D32*J32</f>
        <v>0</v>
      </c>
      <c r="L32" s="62">
        <v>0</v>
      </c>
      <c r="M32" s="63">
        <f>D32*L32</f>
        <v>0</v>
      </c>
      <c r="N32" s="123" t="s">
        <v>30</v>
      </c>
    </row>
    <row r="33" spans="1:14" ht="24.75" customHeight="1">
      <c r="A33" s="39"/>
      <c r="B33" s="16" t="s">
        <v>34</v>
      </c>
      <c r="C33" s="16"/>
      <c r="D33" s="40"/>
      <c r="E33" s="40"/>
      <c r="F33" s="43">
        <f>SUM(F30:F32)</f>
        <v>0</v>
      </c>
      <c r="G33" s="40"/>
      <c r="H33" s="32"/>
      <c r="I33" s="60">
        <f>SUM(I32:I32)</f>
        <v>0</v>
      </c>
      <c r="J33" s="58"/>
      <c r="K33" s="57"/>
      <c r="L33" s="58"/>
      <c r="M33" s="57"/>
      <c r="N33" s="126"/>
    </row>
    <row r="34" spans="1:14" ht="24.75" customHeight="1">
      <c r="A34" s="15"/>
      <c r="B34" s="16" t="s">
        <v>21</v>
      </c>
      <c r="C34" s="16"/>
      <c r="D34" s="31"/>
      <c r="E34" s="31"/>
      <c r="F34" s="31">
        <f>F33+F28</f>
        <v>0</v>
      </c>
      <c r="G34" s="31"/>
      <c r="H34" s="32"/>
      <c r="I34" s="60" t="e">
        <f>#REF!+I33+I28</f>
        <v>#REF!</v>
      </c>
      <c r="J34" s="58"/>
      <c r="K34" s="57"/>
      <c r="L34" s="58"/>
      <c r="M34" s="57"/>
      <c r="N34" s="123"/>
    </row>
    <row r="35" spans="1:14" s="134" customFormat="1" ht="24.75" customHeight="1">
      <c r="A35" s="24" t="s">
        <v>48</v>
      </c>
      <c r="B35" s="107" t="s">
        <v>86</v>
      </c>
      <c r="C35" s="103"/>
      <c r="D35" s="103"/>
      <c r="E35" s="103"/>
      <c r="F35" s="103"/>
      <c r="G35" s="103"/>
      <c r="H35" s="103"/>
      <c r="I35" s="103"/>
      <c r="J35" s="104"/>
      <c r="K35" s="103"/>
      <c r="L35" s="104"/>
      <c r="M35" s="103"/>
      <c r="N35" s="103"/>
    </row>
    <row r="36" spans="1:14" s="135" customFormat="1" ht="24.75" customHeight="1">
      <c r="A36" s="25"/>
      <c r="B36" s="26" t="s">
        <v>25</v>
      </c>
      <c r="C36" s="27"/>
      <c r="D36" s="28"/>
      <c r="E36" s="28"/>
      <c r="F36" s="28"/>
      <c r="G36" s="28"/>
      <c r="H36" s="29"/>
      <c r="I36" s="55"/>
      <c r="J36" s="56"/>
      <c r="K36" s="55"/>
      <c r="L36" s="56"/>
      <c r="M36" s="55"/>
      <c r="N36" s="122"/>
    </row>
    <row r="37" spans="1:14" ht="24.75" customHeight="1">
      <c r="A37" s="15">
        <v>1</v>
      </c>
      <c r="B37" s="30" t="s">
        <v>43</v>
      </c>
      <c r="C37" s="16" t="s">
        <v>32</v>
      </c>
      <c r="D37" s="31">
        <v>1</v>
      </c>
      <c r="E37" s="31"/>
      <c r="F37" s="17">
        <f t="shared" ref="F37:F42" si="4">D37*E37</f>
        <v>0</v>
      </c>
      <c r="G37" s="31" t="s">
        <v>44</v>
      </c>
      <c r="H37" s="32">
        <f>J37+L37</f>
        <v>0</v>
      </c>
      <c r="I37" s="57">
        <f>D37*H37</f>
        <v>0</v>
      </c>
      <c r="J37" s="59"/>
      <c r="K37" s="41"/>
      <c r="L37" s="59"/>
      <c r="M37" s="41"/>
      <c r="N37" s="123" t="s">
        <v>49</v>
      </c>
    </row>
    <row r="38" spans="1:14" s="136" customFormat="1" ht="24.75" customHeight="1">
      <c r="A38" s="15"/>
      <c r="B38" s="16" t="s">
        <v>34</v>
      </c>
      <c r="C38" s="16"/>
      <c r="D38" s="31"/>
      <c r="E38" s="31"/>
      <c r="F38" s="31">
        <f>SUM(F37:F37)</f>
        <v>0</v>
      </c>
      <c r="G38" s="31"/>
      <c r="H38" s="32"/>
      <c r="I38" s="60">
        <f>SUM(I37:I37)</f>
        <v>0</v>
      </c>
      <c r="J38" s="58"/>
      <c r="K38" s="41">
        <f>D38*J38</f>
        <v>0</v>
      </c>
      <c r="L38" s="58"/>
      <c r="M38" s="57"/>
      <c r="N38" s="123"/>
    </row>
    <row r="39" spans="1:14" s="137" customFormat="1" ht="24.75" customHeight="1">
      <c r="A39" s="33"/>
      <c r="B39" s="34" t="s">
        <v>35</v>
      </c>
      <c r="C39" s="19"/>
      <c r="D39" s="17"/>
      <c r="E39" s="17"/>
      <c r="F39" s="17"/>
      <c r="G39" s="17"/>
      <c r="H39" s="18"/>
      <c r="I39" s="49"/>
      <c r="J39" s="51"/>
      <c r="K39" s="43">
        <f>D39*J39</f>
        <v>0</v>
      </c>
      <c r="L39" s="51"/>
      <c r="M39" s="49"/>
      <c r="N39" s="124"/>
    </row>
    <row r="40" spans="1:14" s="137" customFormat="1" ht="24.75" customHeight="1">
      <c r="A40" s="33">
        <v>1</v>
      </c>
      <c r="B40" s="30" t="s">
        <v>45</v>
      </c>
      <c r="C40" s="76" t="s">
        <v>75</v>
      </c>
      <c r="D40" s="17">
        <v>1</v>
      </c>
      <c r="E40" s="17"/>
      <c r="F40" s="17">
        <f t="shared" si="4"/>
        <v>0</v>
      </c>
      <c r="G40" s="31" t="s">
        <v>46</v>
      </c>
      <c r="H40" s="18"/>
      <c r="I40" s="49"/>
      <c r="J40" s="51"/>
      <c r="K40" s="43"/>
      <c r="L40" s="51"/>
      <c r="M40" s="49"/>
      <c r="N40" s="123" t="s">
        <v>28</v>
      </c>
    </row>
    <row r="41" spans="1:14" s="137" customFormat="1" ht="24.75" customHeight="1">
      <c r="A41" s="33">
        <v>2</v>
      </c>
      <c r="B41" s="35" t="s">
        <v>47</v>
      </c>
      <c r="C41" s="16" t="s">
        <v>18</v>
      </c>
      <c r="D41" s="17">
        <f>5.5*4.5</f>
        <v>24.75</v>
      </c>
      <c r="E41" s="17"/>
      <c r="F41" s="17">
        <f t="shared" si="4"/>
        <v>0</v>
      </c>
      <c r="G41" s="17" t="s">
        <v>26</v>
      </c>
      <c r="H41" s="18"/>
      <c r="I41" s="49"/>
      <c r="J41" s="51"/>
      <c r="K41" s="43"/>
      <c r="L41" s="51"/>
      <c r="M41" s="49"/>
      <c r="N41" s="123" t="s">
        <v>27</v>
      </c>
    </row>
    <row r="42" spans="1:14" ht="47" customHeight="1">
      <c r="A42" s="15">
        <v>3</v>
      </c>
      <c r="B42" s="42" t="s">
        <v>77</v>
      </c>
      <c r="C42" s="37" t="s">
        <v>18</v>
      </c>
      <c r="D42" s="31">
        <f>5.5*2*4.5+7</f>
        <v>56.5</v>
      </c>
      <c r="E42" s="31"/>
      <c r="F42" s="17">
        <f t="shared" si="4"/>
        <v>0</v>
      </c>
      <c r="G42" s="31" t="s">
        <v>29</v>
      </c>
      <c r="H42" s="38">
        <f>J42+L42</f>
        <v>0</v>
      </c>
      <c r="I42" s="61">
        <f>D42*H42</f>
        <v>0</v>
      </c>
      <c r="J42" s="62">
        <v>0</v>
      </c>
      <c r="K42" s="63">
        <f>D42*J42</f>
        <v>0</v>
      </c>
      <c r="L42" s="62">
        <v>0</v>
      </c>
      <c r="M42" s="63">
        <f>D42*L42</f>
        <v>0</v>
      </c>
      <c r="N42" s="123" t="s">
        <v>30</v>
      </c>
    </row>
    <row r="43" spans="1:14" ht="24.75" customHeight="1">
      <c r="A43" s="39"/>
      <c r="B43" s="16" t="s">
        <v>34</v>
      </c>
      <c r="C43" s="16"/>
      <c r="D43" s="40"/>
      <c r="E43" s="40"/>
      <c r="F43" s="43">
        <f>SUM(F40:F42)</f>
        <v>0</v>
      </c>
      <c r="G43" s="40"/>
      <c r="H43" s="32"/>
      <c r="I43" s="60">
        <f>SUM(I42:I42)</f>
        <v>0</v>
      </c>
      <c r="J43" s="58"/>
      <c r="K43" s="57"/>
      <c r="L43" s="58"/>
      <c r="M43" s="57"/>
      <c r="N43" s="126"/>
    </row>
    <row r="44" spans="1:14" ht="24.75" customHeight="1">
      <c r="A44" s="15"/>
      <c r="B44" s="16" t="s">
        <v>21</v>
      </c>
      <c r="C44" s="16"/>
      <c r="D44" s="31"/>
      <c r="E44" s="31"/>
      <c r="F44" s="31">
        <f>F43+F38</f>
        <v>0</v>
      </c>
      <c r="G44" s="31"/>
      <c r="H44" s="32"/>
      <c r="I44" s="60" t="e">
        <f>#REF!+I43+I38</f>
        <v>#REF!</v>
      </c>
      <c r="J44" s="58"/>
      <c r="K44" s="57"/>
      <c r="L44" s="58"/>
      <c r="M44" s="57"/>
      <c r="N44" s="123"/>
    </row>
    <row r="45" spans="1:14" s="134" customFormat="1" ht="24.75" customHeight="1">
      <c r="A45" s="24" t="s">
        <v>50</v>
      </c>
      <c r="B45" s="107" t="s">
        <v>87</v>
      </c>
      <c r="C45" s="103"/>
      <c r="D45" s="103"/>
      <c r="E45" s="103"/>
      <c r="F45" s="103"/>
      <c r="G45" s="103"/>
      <c r="H45" s="103"/>
      <c r="I45" s="103"/>
      <c r="J45" s="104"/>
      <c r="K45" s="103"/>
      <c r="L45" s="104"/>
      <c r="M45" s="103"/>
      <c r="N45" s="103"/>
    </row>
    <row r="46" spans="1:14" s="135" customFormat="1" ht="24.75" customHeight="1">
      <c r="A46" s="25"/>
      <c r="B46" s="26" t="s">
        <v>25</v>
      </c>
      <c r="C46" s="27"/>
      <c r="D46" s="28"/>
      <c r="E46" s="28"/>
      <c r="F46" s="28"/>
      <c r="G46" s="28"/>
      <c r="H46" s="29"/>
      <c r="I46" s="55"/>
      <c r="J46" s="56"/>
      <c r="K46" s="55"/>
      <c r="L46" s="56"/>
      <c r="M46" s="55"/>
      <c r="N46" s="122"/>
    </row>
    <row r="47" spans="1:14" ht="24.75" customHeight="1">
      <c r="A47" s="15">
        <v>1</v>
      </c>
      <c r="B47" s="30" t="s">
        <v>43</v>
      </c>
      <c r="C47" s="16" t="s">
        <v>32</v>
      </c>
      <c r="D47" s="31">
        <v>1</v>
      </c>
      <c r="E47" s="31"/>
      <c r="F47" s="17">
        <f t="shared" ref="F47" si="5">D47*E47</f>
        <v>0</v>
      </c>
      <c r="G47" s="31" t="s">
        <v>44</v>
      </c>
      <c r="H47" s="32">
        <f>J47+L47</f>
        <v>0</v>
      </c>
      <c r="I47" s="57">
        <f>D47*H47</f>
        <v>0</v>
      </c>
      <c r="J47" s="59"/>
      <c r="K47" s="41"/>
      <c r="L47" s="59"/>
      <c r="M47" s="41"/>
      <c r="N47" s="123" t="s">
        <v>49</v>
      </c>
    </row>
    <row r="48" spans="1:14" s="136" customFormat="1" ht="24.75" customHeight="1">
      <c r="A48" s="15"/>
      <c r="B48" s="16" t="s">
        <v>34</v>
      </c>
      <c r="C48" s="16"/>
      <c r="D48" s="31"/>
      <c r="E48" s="31"/>
      <c r="F48" s="31">
        <f>SUM(F47:F47)</f>
        <v>0</v>
      </c>
      <c r="G48" s="31"/>
      <c r="H48" s="32"/>
      <c r="I48" s="60">
        <f>SUM(I47:I47)</f>
        <v>0</v>
      </c>
      <c r="J48" s="58"/>
      <c r="K48" s="41">
        <f>D48*J48</f>
        <v>0</v>
      </c>
      <c r="L48" s="58"/>
      <c r="M48" s="57"/>
      <c r="N48" s="123"/>
    </row>
    <row r="49" spans="1:14" s="137" customFormat="1" ht="24.75" customHeight="1">
      <c r="A49" s="33"/>
      <c r="B49" s="34" t="s">
        <v>35</v>
      </c>
      <c r="C49" s="19"/>
      <c r="D49" s="17"/>
      <c r="E49" s="17"/>
      <c r="F49" s="17"/>
      <c r="G49" s="17"/>
      <c r="H49" s="18"/>
      <c r="I49" s="49"/>
      <c r="J49" s="51"/>
      <c r="K49" s="43">
        <f>D49*J49</f>
        <v>0</v>
      </c>
      <c r="L49" s="51"/>
      <c r="M49" s="49"/>
      <c r="N49" s="124"/>
    </row>
    <row r="50" spans="1:14" s="137" customFormat="1" ht="24.75" customHeight="1">
      <c r="A50" s="33">
        <v>1</v>
      </c>
      <c r="B50" s="30" t="s">
        <v>45</v>
      </c>
      <c r="C50" s="76" t="s">
        <v>75</v>
      </c>
      <c r="D50" s="17">
        <v>1</v>
      </c>
      <c r="E50" s="17"/>
      <c r="F50" s="17">
        <f t="shared" ref="F50:F51" si="6">D50*E50</f>
        <v>0</v>
      </c>
      <c r="G50" s="31" t="s">
        <v>46</v>
      </c>
      <c r="H50" s="18"/>
      <c r="I50" s="49"/>
      <c r="J50" s="51"/>
      <c r="K50" s="43"/>
      <c r="L50" s="51"/>
      <c r="M50" s="49"/>
      <c r="N50" s="123" t="s">
        <v>28</v>
      </c>
    </row>
    <row r="51" spans="1:14" s="137" customFormat="1" ht="24.75" customHeight="1">
      <c r="A51" s="33">
        <v>2</v>
      </c>
      <c r="B51" s="35" t="s">
        <v>47</v>
      </c>
      <c r="C51" s="16" t="s">
        <v>18</v>
      </c>
      <c r="D51" s="17">
        <f>3.1*4.5</f>
        <v>13.950000000000001</v>
      </c>
      <c r="E51" s="17"/>
      <c r="F51" s="17">
        <f t="shared" si="6"/>
        <v>0</v>
      </c>
      <c r="G51" s="17" t="s">
        <v>26</v>
      </c>
      <c r="H51" s="18"/>
      <c r="I51" s="49"/>
      <c r="J51" s="51"/>
      <c r="K51" s="43"/>
      <c r="L51" s="51"/>
      <c r="M51" s="49"/>
      <c r="N51" s="123" t="s">
        <v>27</v>
      </c>
    </row>
    <row r="52" spans="1:14" ht="53" customHeight="1">
      <c r="A52" s="15">
        <v>12</v>
      </c>
      <c r="B52" s="42" t="s">
        <v>77</v>
      </c>
      <c r="C52" s="37" t="s">
        <v>18</v>
      </c>
      <c r="D52" s="31">
        <f>(3.1+1.8)*2*4.5+6</f>
        <v>50.1</v>
      </c>
      <c r="E52" s="31"/>
      <c r="F52" s="17">
        <f>D52*E52</f>
        <v>0</v>
      </c>
      <c r="G52" s="31" t="s">
        <v>29</v>
      </c>
      <c r="H52" s="38">
        <f>J52+L52</f>
        <v>0</v>
      </c>
      <c r="I52" s="61">
        <f>D52*H52</f>
        <v>0</v>
      </c>
      <c r="J52" s="62">
        <v>0</v>
      </c>
      <c r="K52" s="63">
        <f>D52*J52</f>
        <v>0</v>
      </c>
      <c r="L52" s="62">
        <v>0</v>
      </c>
      <c r="M52" s="63">
        <f>D52*L52</f>
        <v>0</v>
      </c>
      <c r="N52" s="123" t="s">
        <v>30</v>
      </c>
    </row>
    <row r="53" spans="1:14" ht="24.75" customHeight="1">
      <c r="A53" s="39"/>
      <c r="B53" s="16" t="s">
        <v>34</v>
      </c>
      <c r="C53" s="16"/>
      <c r="D53" s="40"/>
      <c r="E53" s="40"/>
      <c r="F53" s="40">
        <f>SUM(F52:F52)</f>
        <v>0</v>
      </c>
      <c r="G53" s="40"/>
      <c r="H53" s="32"/>
      <c r="I53" s="60">
        <f>SUM(I52:I52)</f>
        <v>0</v>
      </c>
      <c r="J53" s="58"/>
      <c r="K53" s="57"/>
      <c r="L53" s="58"/>
      <c r="M53" s="57"/>
      <c r="N53" s="126"/>
    </row>
    <row r="54" spans="1:14" ht="24.75" customHeight="1">
      <c r="A54" s="15"/>
      <c r="B54" s="16" t="s">
        <v>21</v>
      </c>
      <c r="C54" s="16"/>
      <c r="D54" s="31"/>
      <c r="E54" s="31"/>
      <c r="F54" s="31">
        <f>F53+F48</f>
        <v>0</v>
      </c>
      <c r="G54" s="31"/>
      <c r="H54" s="32"/>
      <c r="I54" s="60" t="e">
        <f>#REF!+I53+#REF!</f>
        <v>#REF!</v>
      </c>
      <c r="J54" s="58"/>
      <c r="K54" s="57"/>
      <c r="L54" s="58"/>
      <c r="M54" s="57"/>
      <c r="N54" s="123"/>
    </row>
    <row r="55" spans="1:14" s="134" customFormat="1" ht="24.75" customHeight="1">
      <c r="A55" s="79" t="s">
        <v>79</v>
      </c>
      <c r="B55" s="107" t="s">
        <v>88</v>
      </c>
      <c r="C55" s="103"/>
      <c r="D55" s="103"/>
      <c r="E55" s="103"/>
      <c r="F55" s="103"/>
      <c r="G55" s="103"/>
      <c r="H55" s="103"/>
      <c r="I55" s="103"/>
      <c r="J55" s="104"/>
      <c r="K55" s="103"/>
      <c r="L55" s="104"/>
      <c r="M55" s="103"/>
      <c r="N55" s="103"/>
    </row>
    <row r="56" spans="1:14" s="135" customFormat="1" ht="24.75" customHeight="1">
      <c r="A56" s="25"/>
      <c r="B56" s="26" t="s">
        <v>25</v>
      </c>
      <c r="C56" s="27"/>
      <c r="D56" s="28"/>
      <c r="E56" s="28"/>
      <c r="F56" s="28"/>
      <c r="G56" s="28"/>
      <c r="H56" s="29"/>
      <c r="I56" s="55"/>
      <c r="J56" s="56"/>
      <c r="K56" s="55"/>
      <c r="L56" s="56"/>
      <c r="M56" s="55"/>
      <c r="N56" s="122"/>
    </row>
    <row r="57" spans="1:14" ht="24.75" customHeight="1">
      <c r="A57" s="15">
        <v>1</v>
      </c>
      <c r="B57" s="30" t="s">
        <v>43</v>
      </c>
      <c r="C57" s="16" t="s">
        <v>32</v>
      </c>
      <c r="D57" s="31">
        <v>12</v>
      </c>
      <c r="E57" s="31"/>
      <c r="F57" s="17">
        <f t="shared" ref="F57:F62" si="7">D57*E57</f>
        <v>0</v>
      </c>
      <c r="G57" s="31" t="s">
        <v>51</v>
      </c>
      <c r="H57" s="32">
        <f>J57+L57</f>
        <v>0</v>
      </c>
      <c r="I57" s="57">
        <f>D57*H57</f>
        <v>0</v>
      </c>
      <c r="J57" s="59"/>
      <c r="K57" s="41"/>
      <c r="L57" s="59"/>
      <c r="M57" s="41"/>
      <c r="N57" s="123" t="s">
        <v>28</v>
      </c>
    </row>
    <row r="58" spans="1:14" s="136" customFormat="1" ht="24.75" customHeight="1">
      <c r="A58" s="15"/>
      <c r="B58" s="16" t="s">
        <v>34</v>
      </c>
      <c r="C58" s="16"/>
      <c r="D58" s="31"/>
      <c r="E58" s="31"/>
      <c r="F58" s="31">
        <f>SUM(F57:F57)</f>
        <v>0</v>
      </c>
      <c r="G58" s="31"/>
      <c r="H58" s="32"/>
      <c r="I58" s="60">
        <f>SUM(I57:I57)</f>
        <v>0</v>
      </c>
      <c r="J58" s="58"/>
      <c r="K58" s="41">
        <f>D58*J58</f>
        <v>0</v>
      </c>
      <c r="L58" s="58"/>
      <c r="M58" s="57"/>
      <c r="N58" s="123"/>
    </row>
    <row r="59" spans="1:14" s="137" customFormat="1" ht="24.75" customHeight="1">
      <c r="A59" s="33"/>
      <c r="B59" s="34" t="s">
        <v>35</v>
      </c>
      <c r="C59" s="19"/>
      <c r="D59" s="17"/>
      <c r="E59" s="17"/>
      <c r="F59" s="17"/>
      <c r="G59" s="17"/>
      <c r="H59" s="18"/>
      <c r="I59" s="49"/>
      <c r="J59" s="51"/>
      <c r="K59" s="43">
        <f>D59*J59</f>
        <v>0</v>
      </c>
      <c r="L59" s="51"/>
      <c r="M59" s="49"/>
      <c r="N59" s="124"/>
    </row>
    <row r="60" spans="1:14" s="137" customFormat="1" ht="24.75" customHeight="1">
      <c r="A60" s="33">
        <v>1</v>
      </c>
      <c r="B60" s="30" t="s">
        <v>45</v>
      </c>
      <c r="C60" s="37" t="s">
        <v>18</v>
      </c>
      <c r="D60" s="17">
        <v>1</v>
      </c>
      <c r="E60" s="17"/>
      <c r="F60" s="17">
        <f t="shared" si="7"/>
        <v>0</v>
      </c>
      <c r="G60" s="31" t="s">
        <v>46</v>
      </c>
      <c r="H60" s="18"/>
      <c r="I60" s="49"/>
      <c r="J60" s="51"/>
      <c r="K60" s="43"/>
      <c r="L60" s="51"/>
      <c r="M60" s="49"/>
      <c r="N60" s="123" t="s">
        <v>28</v>
      </c>
    </row>
    <row r="61" spans="1:14" s="137" customFormat="1" ht="24.75" customHeight="1">
      <c r="A61" s="33">
        <v>2</v>
      </c>
      <c r="B61" s="42" t="s">
        <v>47</v>
      </c>
      <c r="C61" s="37" t="s">
        <v>18</v>
      </c>
      <c r="D61" s="17">
        <f>7*4.5</f>
        <v>31.5</v>
      </c>
      <c r="E61" s="17"/>
      <c r="F61" s="17">
        <f t="shared" si="7"/>
        <v>0</v>
      </c>
      <c r="G61" s="17" t="s">
        <v>26</v>
      </c>
      <c r="H61" s="18"/>
      <c r="I61" s="49"/>
      <c r="J61" s="51"/>
      <c r="K61" s="43"/>
      <c r="L61" s="51"/>
      <c r="M61" s="49"/>
      <c r="N61" s="123" t="s">
        <v>27</v>
      </c>
    </row>
    <row r="62" spans="1:14" ht="38" customHeight="1">
      <c r="A62" s="15">
        <v>3</v>
      </c>
      <c r="B62" s="42" t="s">
        <v>77</v>
      </c>
      <c r="C62" s="37" t="s">
        <v>18</v>
      </c>
      <c r="D62" s="31">
        <f>24*4.5+60</f>
        <v>168</v>
      </c>
      <c r="E62" s="31"/>
      <c r="F62" s="17">
        <f t="shared" si="7"/>
        <v>0</v>
      </c>
      <c r="G62" s="31" t="s">
        <v>29</v>
      </c>
      <c r="H62" s="38">
        <f>J62+L62</f>
        <v>0</v>
      </c>
      <c r="I62" s="61">
        <f>D62*H62</f>
        <v>0</v>
      </c>
      <c r="J62" s="62">
        <v>0</v>
      </c>
      <c r="K62" s="63">
        <f>D62*J62</f>
        <v>0</v>
      </c>
      <c r="L62" s="62">
        <v>0</v>
      </c>
      <c r="M62" s="63">
        <f>D62*L62</f>
        <v>0</v>
      </c>
      <c r="N62" s="123" t="s">
        <v>30</v>
      </c>
    </row>
    <row r="63" spans="1:14" ht="24.75" customHeight="1">
      <c r="A63" s="39"/>
      <c r="B63" s="16" t="s">
        <v>34</v>
      </c>
      <c r="C63" s="16"/>
      <c r="D63" s="40"/>
      <c r="E63" s="40"/>
      <c r="F63" s="40">
        <f>SUM(F60:F62)</f>
        <v>0</v>
      </c>
      <c r="G63" s="40"/>
      <c r="H63" s="32"/>
      <c r="I63" s="60">
        <f>SUM(I62:I62)</f>
        <v>0</v>
      </c>
      <c r="J63" s="58"/>
      <c r="K63" s="57"/>
      <c r="L63" s="58"/>
      <c r="M63" s="57"/>
      <c r="N63" s="126"/>
    </row>
    <row r="64" spans="1:14" ht="24.75" customHeight="1">
      <c r="A64" s="15"/>
      <c r="B64" s="16" t="s">
        <v>21</v>
      </c>
      <c r="C64" s="16"/>
      <c r="D64" s="31"/>
      <c r="E64" s="31"/>
      <c r="F64" s="31">
        <f>F63+F58</f>
        <v>0</v>
      </c>
      <c r="G64" s="31"/>
      <c r="H64" s="32"/>
      <c r="I64" s="60" t="e">
        <f>#REF!+I63+I58</f>
        <v>#REF!</v>
      </c>
      <c r="J64" s="58"/>
      <c r="K64" s="57"/>
      <c r="L64" s="58"/>
      <c r="M64" s="57"/>
      <c r="N64" s="123"/>
    </row>
    <row r="65" spans="1:14" s="134" customFormat="1" ht="24.75" customHeight="1">
      <c r="A65" s="24" t="s">
        <v>52</v>
      </c>
      <c r="B65" s="107" t="s">
        <v>89</v>
      </c>
      <c r="C65" s="103"/>
      <c r="D65" s="103"/>
      <c r="E65" s="103"/>
      <c r="F65" s="103"/>
      <c r="G65" s="103"/>
      <c r="H65" s="103"/>
      <c r="I65" s="103"/>
      <c r="J65" s="104"/>
      <c r="K65" s="103"/>
      <c r="L65" s="104"/>
      <c r="M65" s="103"/>
      <c r="N65" s="103"/>
    </row>
    <row r="66" spans="1:14" s="135" customFormat="1" ht="24.75" customHeight="1">
      <c r="A66" s="25"/>
      <c r="B66" s="26" t="s">
        <v>25</v>
      </c>
      <c r="C66" s="27"/>
      <c r="D66" s="28"/>
      <c r="E66" s="28"/>
      <c r="F66" s="28"/>
      <c r="G66" s="28"/>
      <c r="H66" s="29"/>
      <c r="I66" s="55"/>
      <c r="J66" s="56"/>
      <c r="K66" s="55"/>
      <c r="L66" s="56"/>
      <c r="M66" s="55"/>
      <c r="N66" s="122"/>
    </row>
    <row r="67" spans="1:14" ht="24.75" customHeight="1">
      <c r="A67" s="15">
        <v>1</v>
      </c>
      <c r="B67" s="30" t="s">
        <v>43</v>
      </c>
      <c r="C67" s="16" t="s">
        <v>32</v>
      </c>
      <c r="D67" s="31">
        <v>6</v>
      </c>
      <c r="E67" s="31"/>
      <c r="F67" s="17">
        <f>D67*E67</f>
        <v>0</v>
      </c>
      <c r="G67" s="31" t="s">
        <v>51</v>
      </c>
      <c r="H67" s="32">
        <f>J67+L67</f>
        <v>0</v>
      </c>
      <c r="I67" s="57">
        <f>D67*H67</f>
        <v>0</v>
      </c>
      <c r="J67" s="59"/>
      <c r="K67" s="41"/>
      <c r="L67" s="59"/>
      <c r="M67" s="41"/>
      <c r="N67" s="123" t="s">
        <v>28</v>
      </c>
    </row>
    <row r="68" spans="1:14" s="136" customFormat="1" ht="24.75" customHeight="1">
      <c r="A68" s="15"/>
      <c r="B68" s="16" t="s">
        <v>34</v>
      </c>
      <c r="C68" s="16"/>
      <c r="D68" s="31"/>
      <c r="E68" s="31"/>
      <c r="F68" s="31">
        <f>SUM(F67:F67)</f>
        <v>0</v>
      </c>
      <c r="G68" s="31"/>
      <c r="H68" s="32"/>
      <c r="I68" s="60">
        <f>SUM(I67:I67)</f>
        <v>0</v>
      </c>
      <c r="J68" s="58"/>
      <c r="K68" s="41">
        <f>D68*J68</f>
        <v>0</v>
      </c>
      <c r="L68" s="58"/>
      <c r="M68" s="57"/>
      <c r="N68" s="123"/>
    </row>
    <row r="69" spans="1:14" s="137" customFormat="1" ht="24.75" customHeight="1">
      <c r="A69" s="33"/>
      <c r="B69" s="34" t="s">
        <v>35</v>
      </c>
      <c r="C69" s="19"/>
      <c r="D69" s="17"/>
      <c r="E69" s="17"/>
      <c r="F69" s="17"/>
      <c r="G69" s="17"/>
      <c r="H69" s="18"/>
      <c r="I69" s="49"/>
      <c r="J69" s="51"/>
      <c r="K69" s="43">
        <f>D69*J69</f>
        <v>0</v>
      </c>
      <c r="L69" s="51"/>
      <c r="M69" s="49"/>
      <c r="N69" s="124"/>
    </row>
    <row r="70" spans="1:14" s="137" customFormat="1" ht="24.75" customHeight="1">
      <c r="A70" s="33">
        <v>1</v>
      </c>
      <c r="B70" s="30" t="s">
        <v>45</v>
      </c>
      <c r="C70" s="37" t="s">
        <v>18</v>
      </c>
      <c r="D70" s="17">
        <v>1</v>
      </c>
      <c r="E70" s="17"/>
      <c r="F70" s="17">
        <f t="shared" ref="F70:F71" si="8">D70*E70</f>
        <v>0</v>
      </c>
      <c r="G70" s="31" t="s">
        <v>46</v>
      </c>
      <c r="H70" s="18"/>
      <c r="I70" s="49"/>
      <c r="J70" s="51"/>
      <c r="K70" s="43"/>
      <c r="L70" s="51"/>
      <c r="M70" s="49"/>
      <c r="N70" s="123" t="s">
        <v>28</v>
      </c>
    </row>
    <row r="71" spans="1:14" s="137" customFormat="1" ht="24.75" customHeight="1">
      <c r="A71" s="33">
        <v>2</v>
      </c>
      <c r="B71" s="42" t="s">
        <v>47</v>
      </c>
      <c r="C71" s="37" t="s">
        <v>18</v>
      </c>
      <c r="D71" s="17">
        <f>5*4.5*2</f>
        <v>45</v>
      </c>
      <c r="E71" s="17"/>
      <c r="F71" s="17">
        <f t="shared" si="8"/>
        <v>0</v>
      </c>
      <c r="G71" s="17" t="s">
        <v>26</v>
      </c>
      <c r="H71" s="18"/>
      <c r="I71" s="49"/>
      <c r="J71" s="51"/>
      <c r="K71" s="43"/>
      <c r="L71" s="51"/>
      <c r="M71" s="49"/>
      <c r="N71" s="123" t="s">
        <v>27</v>
      </c>
    </row>
    <row r="72" spans="1:14" ht="38" customHeight="1">
      <c r="A72" s="15">
        <v>3</v>
      </c>
      <c r="B72" s="42" t="s">
        <v>77</v>
      </c>
      <c r="C72" s="37" t="s">
        <v>18</v>
      </c>
      <c r="D72" s="31">
        <f>19*4.5</f>
        <v>85.5</v>
      </c>
      <c r="E72" s="31"/>
      <c r="F72" s="17">
        <f>D72*E72</f>
        <v>0</v>
      </c>
      <c r="G72" s="31" t="s">
        <v>29</v>
      </c>
      <c r="H72" s="38">
        <f>J72+L72</f>
        <v>0</v>
      </c>
      <c r="I72" s="61">
        <f>D72*H72</f>
        <v>0</v>
      </c>
      <c r="J72" s="62">
        <v>0</v>
      </c>
      <c r="K72" s="63">
        <f>D72*J72</f>
        <v>0</v>
      </c>
      <c r="L72" s="62">
        <v>0</v>
      </c>
      <c r="M72" s="63">
        <f>D72*L72</f>
        <v>0</v>
      </c>
      <c r="N72" s="123" t="s">
        <v>30</v>
      </c>
    </row>
    <row r="73" spans="1:14" ht="24.75" customHeight="1">
      <c r="A73" s="39"/>
      <c r="B73" s="16" t="s">
        <v>34</v>
      </c>
      <c r="C73" s="16"/>
      <c r="D73" s="40"/>
      <c r="E73" s="40"/>
      <c r="F73" s="40">
        <f>SUM(F70:F72)</f>
        <v>0</v>
      </c>
      <c r="G73" s="40"/>
      <c r="H73" s="32"/>
      <c r="I73" s="60">
        <f>SUM(I72:I72)</f>
        <v>0</v>
      </c>
      <c r="J73" s="58"/>
      <c r="K73" s="57"/>
      <c r="L73" s="58"/>
      <c r="M73" s="57"/>
      <c r="N73" s="126"/>
    </row>
    <row r="74" spans="1:14" ht="24.75" customHeight="1">
      <c r="A74" s="15"/>
      <c r="B74" s="16" t="s">
        <v>21</v>
      </c>
      <c r="C74" s="16"/>
      <c r="D74" s="31"/>
      <c r="E74" s="31"/>
      <c r="F74" s="31">
        <f>F73+F68</f>
        <v>0</v>
      </c>
      <c r="G74" s="31"/>
      <c r="H74" s="32"/>
      <c r="I74" s="60" t="e">
        <f>#REF!+I73+I68</f>
        <v>#REF!</v>
      </c>
      <c r="J74" s="58"/>
      <c r="K74" s="57"/>
      <c r="L74" s="58"/>
      <c r="M74" s="57"/>
      <c r="N74" s="123"/>
    </row>
    <row r="75" spans="1:14" s="134" customFormat="1" ht="24.75" customHeight="1">
      <c r="A75" s="24" t="s">
        <v>53</v>
      </c>
      <c r="B75" s="107" t="s">
        <v>90</v>
      </c>
      <c r="C75" s="103"/>
      <c r="D75" s="103"/>
      <c r="E75" s="103"/>
      <c r="F75" s="103"/>
      <c r="G75" s="103"/>
      <c r="H75" s="103"/>
      <c r="I75" s="103"/>
      <c r="J75" s="104"/>
      <c r="K75" s="103"/>
      <c r="L75" s="104"/>
      <c r="M75" s="103"/>
      <c r="N75" s="103"/>
    </row>
    <row r="76" spans="1:14" s="135" customFormat="1" ht="24.75" customHeight="1">
      <c r="A76" s="25"/>
      <c r="B76" s="26" t="s">
        <v>25</v>
      </c>
      <c r="C76" s="27"/>
      <c r="D76" s="28"/>
      <c r="E76" s="28"/>
      <c r="F76" s="28"/>
      <c r="G76" s="28"/>
      <c r="H76" s="29"/>
      <c r="I76" s="55"/>
      <c r="J76" s="56"/>
      <c r="K76" s="55"/>
      <c r="L76" s="56"/>
      <c r="M76" s="55"/>
      <c r="N76" s="122"/>
    </row>
    <row r="77" spans="1:14" ht="24.75" customHeight="1">
      <c r="A77" s="15">
        <v>2</v>
      </c>
      <c r="B77" s="30" t="s">
        <v>43</v>
      </c>
      <c r="C77" s="73" t="s">
        <v>78</v>
      </c>
      <c r="D77" s="31">
        <v>4</v>
      </c>
      <c r="E77" s="31"/>
      <c r="F77" s="17">
        <f t="shared" ref="F77:F82" si="9">D77*E77</f>
        <v>0</v>
      </c>
      <c r="G77" s="31" t="s">
        <v>51</v>
      </c>
      <c r="H77" s="32">
        <f>J77+L77</f>
        <v>0</v>
      </c>
      <c r="I77" s="57">
        <f>D77*H77</f>
        <v>0</v>
      </c>
      <c r="J77" s="59"/>
      <c r="K77" s="41"/>
      <c r="L77" s="59"/>
      <c r="M77" s="41"/>
      <c r="N77" s="123" t="s">
        <v>28</v>
      </c>
    </row>
    <row r="78" spans="1:14" s="136" customFormat="1" ht="24.75" customHeight="1">
      <c r="A78" s="15"/>
      <c r="B78" s="16" t="s">
        <v>34</v>
      </c>
      <c r="C78" s="16"/>
      <c r="D78" s="31"/>
      <c r="E78" s="31"/>
      <c r="F78" s="31">
        <f>SUM(F77:F77)</f>
        <v>0</v>
      </c>
      <c r="G78" s="31"/>
      <c r="H78" s="32"/>
      <c r="I78" s="60">
        <f>SUM(I77:I77)</f>
        <v>0</v>
      </c>
      <c r="J78" s="58"/>
      <c r="K78" s="41">
        <f>D78*J78</f>
        <v>0</v>
      </c>
      <c r="L78" s="58"/>
      <c r="M78" s="57"/>
      <c r="N78" s="123"/>
    </row>
    <row r="79" spans="1:14" s="137" customFormat="1" ht="24.75" customHeight="1">
      <c r="A79" s="33"/>
      <c r="B79" s="34" t="s">
        <v>35</v>
      </c>
      <c r="C79" s="19"/>
      <c r="D79" s="17"/>
      <c r="E79" s="17"/>
      <c r="F79" s="17"/>
      <c r="G79" s="17"/>
      <c r="H79" s="18"/>
      <c r="I79" s="49"/>
      <c r="J79" s="51"/>
      <c r="K79" s="43">
        <f>D79*J79</f>
        <v>0</v>
      </c>
      <c r="L79" s="51"/>
      <c r="M79" s="49"/>
      <c r="N79" s="124"/>
    </row>
    <row r="80" spans="1:14" s="137" customFormat="1" ht="24.75" customHeight="1">
      <c r="A80" s="33">
        <v>1</v>
      </c>
      <c r="B80" s="30" t="s">
        <v>45</v>
      </c>
      <c r="C80" s="37" t="s">
        <v>18</v>
      </c>
      <c r="D80" s="17">
        <v>1</v>
      </c>
      <c r="E80" s="17"/>
      <c r="F80" s="17">
        <f t="shared" ref="F80" si="10">D80*E80</f>
        <v>0</v>
      </c>
      <c r="G80" s="31" t="s">
        <v>46</v>
      </c>
      <c r="H80" s="18"/>
      <c r="I80" s="49"/>
      <c r="J80" s="51"/>
      <c r="K80" s="43"/>
      <c r="L80" s="51"/>
      <c r="M80" s="49"/>
      <c r="N80" s="123" t="s">
        <v>28</v>
      </c>
    </row>
    <row r="81" spans="1:14" s="137" customFormat="1" ht="24.75" customHeight="1">
      <c r="A81" s="33">
        <v>2</v>
      </c>
      <c r="B81" s="42" t="s">
        <v>47</v>
      </c>
      <c r="C81" s="37" t="s">
        <v>18</v>
      </c>
      <c r="D81" s="17">
        <f>3.1*4.5</f>
        <v>13.950000000000001</v>
      </c>
      <c r="E81" s="17"/>
      <c r="F81" s="17">
        <f t="shared" si="9"/>
        <v>0</v>
      </c>
      <c r="G81" s="17" t="s">
        <v>26</v>
      </c>
      <c r="H81" s="18"/>
      <c r="I81" s="49"/>
      <c r="J81" s="51"/>
      <c r="K81" s="43"/>
      <c r="L81" s="51"/>
      <c r="M81" s="49"/>
      <c r="N81" s="123" t="s">
        <v>27</v>
      </c>
    </row>
    <row r="82" spans="1:14" ht="37" customHeight="1">
      <c r="A82" s="15">
        <v>3</v>
      </c>
      <c r="B82" s="42" t="s">
        <v>77</v>
      </c>
      <c r="C82" s="37" t="s">
        <v>18</v>
      </c>
      <c r="D82" s="31">
        <f>16*4.5+44</f>
        <v>116</v>
      </c>
      <c r="E82" s="31"/>
      <c r="F82" s="17">
        <f t="shared" si="9"/>
        <v>0</v>
      </c>
      <c r="G82" s="31" t="s">
        <v>29</v>
      </c>
      <c r="H82" s="38">
        <f>J82+L82</f>
        <v>0</v>
      </c>
      <c r="I82" s="61">
        <f>D82*H82</f>
        <v>0</v>
      </c>
      <c r="J82" s="62">
        <v>0</v>
      </c>
      <c r="K82" s="63">
        <f>D82*J82</f>
        <v>0</v>
      </c>
      <c r="L82" s="62">
        <v>0</v>
      </c>
      <c r="M82" s="63">
        <f>D82*L82</f>
        <v>0</v>
      </c>
      <c r="N82" s="123" t="s">
        <v>30</v>
      </c>
    </row>
    <row r="83" spans="1:14" ht="24.75" customHeight="1">
      <c r="A83" s="39"/>
      <c r="B83" s="16" t="s">
        <v>34</v>
      </c>
      <c r="C83" s="16"/>
      <c r="D83" s="40"/>
      <c r="E83" s="40"/>
      <c r="F83" s="40">
        <f>SUM(F80:F82)</f>
        <v>0</v>
      </c>
      <c r="G83" s="40"/>
      <c r="H83" s="32"/>
      <c r="I83" s="60">
        <f>SUM(I82:I82)</f>
        <v>0</v>
      </c>
      <c r="J83" s="58"/>
      <c r="K83" s="57"/>
      <c r="L83" s="58"/>
      <c r="M83" s="57"/>
      <c r="N83" s="126"/>
    </row>
    <row r="84" spans="1:14" ht="24.75" customHeight="1">
      <c r="A84" s="15"/>
      <c r="B84" s="16" t="s">
        <v>21</v>
      </c>
      <c r="C84" s="16"/>
      <c r="D84" s="31"/>
      <c r="E84" s="31"/>
      <c r="F84" s="31">
        <f>F83+F78</f>
        <v>0</v>
      </c>
      <c r="G84" s="31"/>
      <c r="H84" s="32"/>
      <c r="I84" s="60" t="e">
        <f>#REF!+I83+I78</f>
        <v>#REF!</v>
      </c>
      <c r="J84" s="58"/>
      <c r="K84" s="57"/>
      <c r="L84" s="58"/>
      <c r="M84" s="57"/>
      <c r="N84" s="123"/>
    </row>
    <row r="85" spans="1:14" s="134" customFormat="1" ht="24.75" customHeight="1">
      <c r="A85" s="79" t="s">
        <v>94</v>
      </c>
      <c r="B85" s="107" t="s">
        <v>95</v>
      </c>
      <c r="C85" s="103"/>
      <c r="D85" s="103"/>
      <c r="E85" s="103"/>
      <c r="F85" s="103"/>
      <c r="G85" s="103"/>
      <c r="H85" s="103"/>
      <c r="I85" s="103"/>
      <c r="J85" s="104"/>
      <c r="K85" s="103"/>
      <c r="L85" s="104"/>
      <c r="M85" s="103"/>
      <c r="N85" s="103"/>
    </row>
    <row r="86" spans="1:14" s="137" customFormat="1" ht="24.75" customHeight="1">
      <c r="A86" s="33">
        <v>1</v>
      </c>
      <c r="B86" s="82" t="s">
        <v>123</v>
      </c>
      <c r="C86" s="37" t="s">
        <v>18</v>
      </c>
      <c r="D86" s="17">
        <v>1</v>
      </c>
      <c r="E86" s="17"/>
      <c r="F86" s="17">
        <f t="shared" ref="F86:F89" si="11">D86*E86</f>
        <v>0</v>
      </c>
      <c r="G86" s="31" t="s">
        <v>46</v>
      </c>
      <c r="H86" s="18"/>
      <c r="I86" s="49"/>
      <c r="J86" s="51"/>
      <c r="K86" s="43"/>
      <c r="L86" s="51"/>
      <c r="M86" s="49"/>
      <c r="N86" s="123" t="s">
        <v>28</v>
      </c>
    </row>
    <row r="87" spans="1:14" s="137" customFormat="1" ht="24.75" customHeight="1">
      <c r="A87" s="33">
        <v>2</v>
      </c>
      <c r="B87" s="93" t="s">
        <v>121</v>
      </c>
      <c r="C87" s="37" t="s">
        <v>18</v>
      </c>
      <c r="D87" s="17">
        <f>3*4.5</f>
        <v>13.5</v>
      </c>
      <c r="E87" s="17"/>
      <c r="F87" s="17">
        <f t="shared" si="11"/>
        <v>0</v>
      </c>
      <c r="G87" s="17" t="s">
        <v>26</v>
      </c>
      <c r="H87" s="18"/>
      <c r="I87" s="49"/>
      <c r="J87" s="51"/>
      <c r="K87" s="43"/>
      <c r="L87" s="51"/>
      <c r="M87" s="49"/>
      <c r="N87" s="123" t="s">
        <v>27</v>
      </c>
    </row>
    <row r="88" spans="1:14" s="137" customFormat="1" ht="24.75" customHeight="1">
      <c r="A88" s="33">
        <v>2</v>
      </c>
      <c r="B88" s="93" t="s">
        <v>122</v>
      </c>
      <c r="C88" s="37" t="s">
        <v>18</v>
      </c>
      <c r="D88" s="17">
        <f>6.1*4.5+4+4</f>
        <v>35.450000000000003</v>
      </c>
      <c r="E88" s="17"/>
      <c r="F88" s="17">
        <f t="shared" ref="F88" si="12">D88*E88</f>
        <v>0</v>
      </c>
      <c r="G88" s="17" t="s">
        <v>26</v>
      </c>
      <c r="H88" s="18"/>
      <c r="I88" s="49"/>
      <c r="J88" s="51"/>
      <c r="K88" s="43"/>
      <c r="L88" s="51"/>
      <c r="M88" s="49"/>
      <c r="N88" s="123" t="s">
        <v>27</v>
      </c>
    </row>
    <row r="89" spans="1:14" ht="40" customHeight="1">
      <c r="A89" s="15">
        <v>3</v>
      </c>
      <c r="B89" s="42" t="s">
        <v>77</v>
      </c>
      <c r="C89" s="37" t="s">
        <v>18</v>
      </c>
      <c r="D89" s="31">
        <f>(26*2+1.5)*4.5+42</f>
        <v>282.75</v>
      </c>
      <c r="E89" s="31"/>
      <c r="F89" s="17">
        <f t="shared" si="11"/>
        <v>0</v>
      </c>
      <c r="G89" s="31" t="s">
        <v>29</v>
      </c>
      <c r="H89" s="38">
        <f>J89+L89</f>
        <v>0</v>
      </c>
      <c r="I89" s="61">
        <f>D89*H89</f>
        <v>0</v>
      </c>
      <c r="J89" s="62">
        <v>0</v>
      </c>
      <c r="K89" s="63">
        <f>D89*J89</f>
        <v>0</v>
      </c>
      <c r="L89" s="62">
        <v>0</v>
      </c>
      <c r="M89" s="63">
        <f>D89*L89</f>
        <v>0</v>
      </c>
      <c r="N89" s="123" t="s">
        <v>30</v>
      </c>
    </row>
    <row r="90" spans="1:14" ht="24.75" customHeight="1">
      <c r="A90" s="39"/>
      <c r="B90" s="16" t="s">
        <v>34</v>
      </c>
      <c r="C90" s="16"/>
      <c r="D90" s="40"/>
      <c r="E90" s="40"/>
      <c r="F90" s="40">
        <f>SUM(F86:F89)</f>
        <v>0</v>
      </c>
      <c r="G90" s="40"/>
      <c r="H90" s="32"/>
      <c r="I90" s="60">
        <f>SUM(I89:I89)</f>
        <v>0</v>
      </c>
      <c r="J90" s="58"/>
      <c r="K90" s="57"/>
      <c r="L90" s="58"/>
      <c r="M90" s="57"/>
      <c r="N90" s="126"/>
    </row>
    <row r="91" spans="1:14" ht="24.75" customHeight="1">
      <c r="A91" s="15"/>
      <c r="B91" s="16" t="s">
        <v>21</v>
      </c>
      <c r="C91" s="16"/>
      <c r="D91" s="31"/>
      <c r="E91" s="31"/>
      <c r="F91" s="31">
        <f>F90</f>
        <v>0</v>
      </c>
      <c r="G91" s="31"/>
      <c r="H91" s="32"/>
      <c r="I91" s="60" t="e">
        <f>#REF!+I90+#REF!</f>
        <v>#REF!</v>
      </c>
      <c r="J91" s="58"/>
      <c r="K91" s="57"/>
      <c r="L91" s="58"/>
      <c r="M91" s="57"/>
      <c r="N91" s="123"/>
    </row>
    <row r="92" spans="1:14" s="134" customFormat="1" ht="24.75" customHeight="1">
      <c r="A92" s="79" t="s">
        <v>96</v>
      </c>
      <c r="B92" s="107" t="s">
        <v>97</v>
      </c>
      <c r="C92" s="103"/>
      <c r="D92" s="103"/>
      <c r="E92" s="103"/>
      <c r="F92" s="103"/>
      <c r="G92" s="103"/>
      <c r="H92" s="103"/>
      <c r="I92" s="103"/>
      <c r="J92" s="104"/>
      <c r="K92" s="103"/>
      <c r="L92" s="104"/>
      <c r="M92" s="103"/>
      <c r="N92" s="103"/>
    </row>
    <row r="93" spans="1:14" s="137" customFormat="1" ht="24.75" customHeight="1">
      <c r="A93" s="33">
        <v>1</v>
      </c>
      <c r="B93" s="42" t="s">
        <v>47</v>
      </c>
      <c r="C93" s="37" t="s">
        <v>18</v>
      </c>
      <c r="D93" s="17">
        <f>4.2*4.5</f>
        <v>18.900000000000002</v>
      </c>
      <c r="E93" s="17"/>
      <c r="F93" s="17">
        <f t="shared" ref="F93:F108" si="13">D93*E93</f>
        <v>0</v>
      </c>
      <c r="G93" s="17" t="s">
        <v>26</v>
      </c>
      <c r="H93" s="18"/>
      <c r="I93" s="49"/>
      <c r="J93" s="51"/>
      <c r="K93" s="43"/>
      <c r="L93" s="51"/>
      <c r="M93" s="49"/>
      <c r="N93" s="123" t="s">
        <v>27</v>
      </c>
    </row>
    <row r="94" spans="1:14" s="137" customFormat="1" ht="24.75" customHeight="1">
      <c r="A94" s="33">
        <v>2</v>
      </c>
      <c r="B94" s="93" t="s">
        <v>100</v>
      </c>
      <c r="C94" s="37" t="s">
        <v>18</v>
      </c>
      <c r="D94" s="17">
        <v>18</v>
      </c>
      <c r="E94" s="17"/>
      <c r="F94" s="17">
        <f t="shared" si="13"/>
        <v>0</v>
      </c>
      <c r="G94" s="17"/>
      <c r="H94" s="18"/>
      <c r="I94" s="49"/>
      <c r="J94" s="51"/>
      <c r="K94" s="43"/>
      <c r="L94" s="51"/>
      <c r="M94" s="49"/>
      <c r="N94" s="123"/>
    </row>
    <row r="95" spans="1:14" s="137" customFormat="1" ht="24.75" customHeight="1">
      <c r="A95" s="33">
        <v>3</v>
      </c>
      <c r="B95" s="93" t="s">
        <v>101</v>
      </c>
      <c r="C95" s="95" t="s">
        <v>104</v>
      </c>
      <c r="D95" s="17">
        <f>18/0.09*1.15</f>
        <v>229.99999999999997</v>
      </c>
      <c r="E95" s="17"/>
      <c r="F95" s="17">
        <f t="shared" si="13"/>
        <v>0</v>
      </c>
      <c r="G95" s="98" t="s">
        <v>124</v>
      </c>
      <c r="H95" s="18"/>
      <c r="I95" s="49"/>
      <c r="J95" s="51"/>
      <c r="K95" s="43"/>
      <c r="L95" s="51"/>
      <c r="M95" s="49"/>
      <c r="N95" s="123"/>
    </row>
    <row r="96" spans="1:14" s="137" customFormat="1" ht="24.75" customHeight="1">
      <c r="A96" s="33">
        <v>4</v>
      </c>
      <c r="B96" s="93" t="s">
        <v>102</v>
      </c>
      <c r="C96" s="37" t="s">
        <v>18</v>
      </c>
      <c r="D96" s="17">
        <f>12.5*2.4</f>
        <v>30</v>
      </c>
      <c r="E96" s="17"/>
      <c r="F96" s="17">
        <f t="shared" si="13"/>
        <v>0</v>
      </c>
      <c r="G96" s="17"/>
      <c r="H96" s="18"/>
      <c r="I96" s="49"/>
      <c r="J96" s="51"/>
      <c r="K96" s="43"/>
      <c r="L96" s="51"/>
      <c r="M96" s="49"/>
      <c r="N96" s="123"/>
    </row>
    <row r="97" spans="1:14" s="137" customFormat="1" ht="24.75" customHeight="1">
      <c r="A97" s="33">
        <v>5</v>
      </c>
      <c r="B97" s="93" t="s">
        <v>103</v>
      </c>
      <c r="C97" s="95" t="s">
        <v>104</v>
      </c>
      <c r="D97" s="17">
        <v>260</v>
      </c>
      <c r="E97" s="17"/>
      <c r="F97" s="17">
        <f t="shared" si="13"/>
        <v>0</v>
      </c>
      <c r="G97" s="98" t="s">
        <v>125</v>
      </c>
      <c r="H97" s="18"/>
      <c r="I97" s="49"/>
      <c r="J97" s="51"/>
      <c r="K97" s="43"/>
      <c r="L97" s="51"/>
      <c r="M97" s="49"/>
      <c r="N97" s="123"/>
    </row>
    <row r="98" spans="1:14" s="137" customFormat="1" ht="24.75" customHeight="1">
      <c r="A98" s="33">
        <v>6</v>
      </c>
      <c r="B98" s="93" t="s">
        <v>105</v>
      </c>
      <c r="C98" s="37" t="s">
        <v>18</v>
      </c>
      <c r="D98" s="17">
        <v>6</v>
      </c>
      <c r="E98" s="17"/>
      <c r="F98" s="17">
        <f t="shared" si="13"/>
        <v>0</v>
      </c>
      <c r="G98" s="17"/>
      <c r="H98" s="18"/>
      <c r="I98" s="49"/>
      <c r="J98" s="51"/>
      <c r="K98" s="43"/>
      <c r="L98" s="51"/>
      <c r="M98" s="49"/>
      <c r="N98" s="123"/>
    </row>
    <row r="99" spans="1:14" s="137" customFormat="1" ht="24.75" customHeight="1">
      <c r="A99" s="33">
        <v>7</v>
      </c>
      <c r="B99" s="93" t="s">
        <v>106</v>
      </c>
      <c r="C99" s="37" t="s">
        <v>18</v>
      </c>
      <c r="D99" s="17">
        <v>18</v>
      </c>
      <c r="E99" s="17"/>
      <c r="F99" s="17">
        <f t="shared" si="13"/>
        <v>0</v>
      </c>
      <c r="G99" s="17"/>
      <c r="H99" s="18"/>
      <c r="I99" s="49"/>
      <c r="J99" s="51"/>
      <c r="K99" s="43"/>
      <c r="L99" s="51"/>
      <c r="M99" s="49"/>
      <c r="N99" s="123"/>
    </row>
    <row r="100" spans="1:14" s="137" customFormat="1" ht="24.75" customHeight="1">
      <c r="A100" s="33">
        <v>8</v>
      </c>
      <c r="B100" s="93" t="s">
        <v>108</v>
      </c>
      <c r="C100" s="95" t="s">
        <v>107</v>
      </c>
      <c r="D100" s="17">
        <v>3</v>
      </c>
      <c r="E100" s="17"/>
      <c r="F100" s="17">
        <f t="shared" si="13"/>
        <v>0</v>
      </c>
      <c r="G100" s="17"/>
      <c r="H100" s="18"/>
      <c r="I100" s="49"/>
      <c r="J100" s="51"/>
      <c r="K100" s="43"/>
      <c r="L100" s="51"/>
      <c r="M100" s="49"/>
      <c r="N100" s="123"/>
    </row>
    <row r="101" spans="1:14" ht="24.75" customHeight="1">
      <c r="A101" s="33">
        <v>9</v>
      </c>
      <c r="B101" s="93" t="s">
        <v>109</v>
      </c>
      <c r="C101" s="95" t="s">
        <v>107</v>
      </c>
      <c r="D101" s="31">
        <v>3</v>
      </c>
      <c r="E101" s="31"/>
      <c r="F101" s="17">
        <f t="shared" si="13"/>
        <v>0</v>
      </c>
      <c r="G101" s="99" t="s">
        <v>128</v>
      </c>
      <c r="H101" s="38"/>
      <c r="I101" s="61"/>
      <c r="J101" s="62"/>
      <c r="K101" s="63"/>
      <c r="L101" s="62"/>
      <c r="M101" s="63"/>
      <c r="N101" s="123"/>
    </row>
    <row r="102" spans="1:14" ht="24.75" customHeight="1">
      <c r="A102" s="33">
        <v>10</v>
      </c>
      <c r="B102" s="93" t="s">
        <v>110</v>
      </c>
      <c r="C102" s="37" t="s">
        <v>18</v>
      </c>
      <c r="D102" s="31">
        <v>10</v>
      </c>
      <c r="E102" s="31"/>
      <c r="F102" s="17">
        <f t="shared" si="13"/>
        <v>0</v>
      </c>
      <c r="G102" s="31"/>
      <c r="H102" s="38"/>
      <c r="I102" s="61"/>
      <c r="J102" s="62"/>
      <c r="K102" s="63"/>
      <c r="L102" s="62"/>
      <c r="M102" s="63"/>
      <c r="N102" s="123"/>
    </row>
    <row r="103" spans="1:14" ht="24.75" customHeight="1">
      <c r="A103" s="33">
        <v>11</v>
      </c>
      <c r="B103" s="93" t="s">
        <v>111</v>
      </c>
      <c r="C103" s="95" t="s">
        <v>112</v>
      </c>
      <c r="D103" s="31">
        <v>6</v>
      </c>
      <c r="E103" s="31"/>
      <c r="F103" s="17">
        <f t="shared" si="13"/>
        <v>0</v>
      </c>
      <c r="G103" s="99" t="s">
        <v>127</v>
      </c>
      <c r="H103" s="38"/>
      <c r="I103" s="61"/>
      <c r="J103" s="62"/>
      <c r="K103" s="63"/>
      <c r="L103" s="62"/>
      <c r="M103" s="63"/>
      <c r="N103" s="123"/>
    </row>
    <row r="104" spans="1:14" ht="24.75" customHeight="1">
      <c r="A104" s="33">
        <v>12</v>
      </c>
      <c r="B104" s="93" t="s">
        <v>113</v>
      </c>
      <c r="C104" s="95" t="s">
        <v>112</v>
      </c>
      <c r="D104" s="31">
        <v>3</v>
      </c>
      <c r="E104" s="31"/>
      <c r="F104" s="17">
        <f t="shared" si="13"/>
        <v>0</v>
      </c>
      <c r="G104" s="31"/>
      <c r="H104" s="38"/>
      <c r="I104" s="61"/>
      <c r="J104" s="62"/>
      <c r="K104" s="63"/>
      <c r="L104" s="62"/>
      <c r="M104" s="63"/>
      <c r="N104" s="123"/>
    </row>
    <row r="105" spans="1:14" ht="24.75" customHeight="1">
      <c r="A105" s="33">
        <v>13</v>
      </c>
      <c r="B105" s="93" t="s">
        <v>114</v>
      </c>
      <c r="C105" s="95" t="s">
        <v>107</v>
      </c>
      <c r="D105" s="31">
        <v>1</v>
      </c>
      <c r="E105" s="31"/>
      <c r="F105" s="17">
        <f t="shared" si="13"/>
        <v>0</v>
      </c>
      <c r="G105" s="31"/>
      <c r="H105" s="38"/>
      <c r="I105" s="61"/>
      <c r="J105" s="62"/>
      <c r="K105" s="63"/>
      <c r="L105" s="62"/>
      <c r="M105" s="63"/>
      <c r="N105" s="123"/>
    </row>
    <row r="106" spans="1:14" s="137" customFormat="1" ht="24.75" customHeight="1">
      <c r="A106" s="33">
        <v>14</v>
      </c>
      <c r="B106" s="30" t="s">
        <v>45</v>
      </c>
      <c r="C106" s="37" t="s">
        <v>18</v>
      </c>
      <c r="D106" s="17">
        <v>1</v>
      </c>
      <c r="E106" s="17"/>
      <c r="F106" s="17">
        <f t="shared" si="13"/>
        <v>0</v>
      </c>
      <c r="G106" s="31" t="s">
        <v>46</v>
      </c>
      <c r="H106" s="18"/>
      <c r="I106" s="49"/>
      <c r="J106" s="51"/>
      <c r="K106" s="43"/>
      <c r="L106" s="51"/>
      <c r="M106" s="49"/>
      <c r="N106" s="123" t="s">
        <v>28</v>
      </c>
    </row>
    <row r="107" spans="1:14" s="137" customFormat="1" ht="24.75" customHeight="1">
      <c r="A107" s="33">
        <v>15</v>
      </c>
      <c r="B107" s="82" t="s">
        <v>119</v>
      </c>
      <c r="C107" s="95" t="s">
        <v>120</v>
      </c>
      <c r="D107" s="17">
        <v>1</v>
      </c>
      <c r="E107" s="17"/>
      <c r="F107" s="17">
        <f t="shared" si="13"/>
        <v>0</v>
      </c>
      <c r="G107" s="31"/>
      <c r="H107" s="18"/>
      <c r="I107" s="49"/>
      <c r="J107" s="51"/>
      <c r="K107" s="43"/>
      <c r="L107" s="51"/>
      <c r="M107" s="49"/>
      <c r="N107" s="123"/>
    </row>
    <row r="108" spans="1:14" s="137" customFormat="1" ht="24.75" customHeight="1">
      <c r="A108" s="33">
        <v>16</v>
      </c>
      <c r="B108" s="82" t="s">
        <v>126</v>
      </c>
      <c r="C108" s="95" t="s">
        <v>120</v>
      </c>
      <c r="D108" s="17">
        <v>1</v>
      </c>
      <c r="E108" s="17"/>
      <c r="F108" s="17">
        <f t="shared" si="13"/>
        <v>0</v>
      </c>
      <c r="G108" s="31"/>
      <c r="H108" s="18"/>
      <c r="I108" s="49"/>
      <c r="J108" s="51"/>
      <c r="K108" s="43"/>
      <c r="L108" s="51"/>
      <c r="M108" s="49"/>
      <c r="N108" s="123"/>
    </row>
    <row r="109" spans="1:14" ht="24.75" customHeight="1">
      <c r="A109" s="39"/>
      <c r="B109" s="16" t="s">
        <v>34</v>
      </c>
      <c r="C109" s="16"/>
      <c r="D109" s="40"/>
      <c r="E109" s="40"/>
      <c r="F109" s="40">
        <f>SUM(F93:F108)</f>
        <v>0</v>
      </c>
      <c r="G109" s="40"/>
      <c r="H109" s="32"/>
      <c r="I109" s="60">
        <f>SUM(I101:I101)</f>
        <v>0</v>
      </c>
      <c r="J109" s="58"/>
      <c r="K109" s="57"/>
      <c r="L109" s="58"/>
      <c r="M109" s="57"/>
      <c r="N109" s="126"/>
    </row>
    <row r="110" spans="1:14" ht="24.75" customHeight="1">
      <c r="A110" s="15"/>
      <c r="B110" s="16" t="s">
        <v>21</v>
      </c>
      <c r="C110" s="16"/>
      <c r="D110" s="31"/>
      <c r="E110" s="31"/>
      <c r="F110" s="31">
        <f>F109</f>
        <v>0</v>
      </c>
      <c r="G110" s="31"/>
      <c r="H110" s="32"/>
      <c r="I110" s="60" t="e">
        <f>#REF!+I109+#REF!</f>
        <v>#REF!</v>
      </c>
      <c r="J110" s="58"/>
      <c r="K110" s="57"/>
      <c r="L110" s="58"/>
      <c r="M110" s="57"/>
      <c r="N110" s="123"/>
    </row>
    <row r="111" spans="1:14" s="134" customFormat="1" ht="24.75" customHeight="1">
      <c r="A111" s="79" t="s">
        <v>98</v>
      </c>
      <c r="B111" s="107" t="s">
        <v>80</v>
      </c>
      <c r="C111" s="103"/>
      <c r="D111" s="103"/>
      <c r="E111" s="103"/>
      <c r="F111" s="103"/>
      <c r="G111" s="103"/>
      <c r="H111" s="103"/>
      <c r="I111" s="103"/>
      <c r="J111" s="104"/>
      <c r="K111" s="103"/>
      <c r="L111" s="104"/>
      <c r="M111" s="103"/>
      <c r="N111" s="103"/>
    </row>
    <row r="112" spans="1:14" ht="40" customHeight="1">
      <c r="A112" s="15">
        <v>1</v>
      </c>
      <c r="B112" s="36" t="s">
        <v>55</v>
      </c>
      <c r="C112" s="37" t="s">
        <v>20</v>
      </c>
      <c r="D112" s="64">
        <v>1</v>
      </c>
      <c r="E112" s="64"/>
      <c r="F112" s="17">
        <f t="shared" ref="F112:F117" si="14">D112*E112</f>
        <v>0</v>
      </c>
      <c r="G112" s="64" t="s">
        <v>54</v>
      </c>
      <c r="H112" s="61">
        <f>J112+L112</f>
        <v>0</v>
      </c>
      <c r="I112" s="61">
        <f>D112*H112</f>
        <v>0</v>
      </c>
      <c r="J112" s="62"/>
      <c r="K112" s="63">
        <f>D112*J112</f>
        <v>0</v>
      </c>
      <c r="L112" s="62"/>
      <c r="M112" s="63">
        <f>D112*L112</f>
        <v>0</v>
      </c>
      <c r="N112" s="125" t="s">
        <v>115</v>
      </c>
    </row>
    <row r="113" spans="1:15" ht="24.75" customHeight="1">
      <c r="A113" s="15">
        <v>2</v>
      </c>
      <c r="B113" s="36" t="s">
        <v>57</v>
      </c>
      <c r="C113" s="37" t="s">
        <v>20</v>
      </c>
      <c r="D113" s="64">
        <v>1</v>
      </c>
      <c r="E113" s="64"/>
      <c r="F113" s="17">
        <f t="shared" si="14"/>
        <v>0</v>
      </c>
      <c r="G113" s="64" t="s">
        <v>54</v>
      </c>
      <c r="H113" s="61"/>
      <c r="I113" s="61"/>
      <c r="J113" s="62"/>
      <c r="K113" s="63"/>
      <c r="L113" s="62"/>
      <c r="M113" s="63"/>
      <c r="N113" s="123" t="s">
        <v>56</v>
      </c>
    </row>
    <row r="114" spans="1:15" ht="37" customHeight="1">
      <c r="A114" s="15">
        <v>3</v>
      </c>
      <c r="B114" s="36" t="s">
        <v>58</v>
      </c>
      <c r="C114" s="16" t="s">
        <v>18</v>
      </c>
      <c r="D114" s="64">
        <v>280</v>
      </c>
      <c r="E114" s="64"/>
      <c r="F114" s="17">
        <f t="shared" si="14"/>
        <v>0</v>
      </c>
      <c r="G114" s="65" t="s">
        <v>59</v>
      </c>
      <c r="H114" s="61">
        <f>J114+L114</f>
        <v>0</v>
      </c>
      <c r="I114" s="61">
        <f>D114*H114</f>
        <v>0</v>
      </c>
      <c r="J114" s="62"/>
      <c r="K114" s="63">
        <f>D114*J114</f>
        <v>0</v>
      </c>
      <c r="L114" s="62"/>
      <c r="M114" s="63">
        <f>D114*L114</f>
        <v>0</v>
      </c>
      <c r="N114" s="123"/>
    </row>
    <row r="115" spans="1:15" ht="24.75" customHeight="1">
      <c r="A115" s="15">
        <v>4</v>
      </c>
      <c r="B115" s="36" t="s">
        <v>60</v>
      </c>
      <c r="C115" s="16" t="s">
        <v>18</v>
      </c>
      <c r="D115" s="64">
        <v>280</v>
      </c>
      <c r="E115" s="64"/>
      <c r="F115" s="17">
        <f t="shared" si="14"/>
        <v>0</v>
      </c>
      <c r="G115" s="64" t="s">
        <v>61</v>
      </c>
      <c r="H115" s="61">
        <f>J115+L115</f>
        <v>0</v>
      </c>
      <c r="I115" s="61">
        <f>D115*H115</f>
        <v>0</v>
      </c>
      <c r="J115" s="70"/>
      <c r="K115" s="61">
        <f>D115*J115</f>
        <v>0</v>
      </c>
      <c r="L115" s="70"/>
      <c r="M115" s="61">
        <f>D115*L115</f>
        <v>0</v>
      </c>
      <c r="N115" s="123"/>
    </row>
    <row r="116" spans="1:15" ht="24.75" customHeight="1">
      <c r="A116" s="15">
        <v>5</v>
      </c>
      <c r="B116" s="80" t="s">
        <v>81</v>
      </c>
      <c r="C116" s="81" t="s">
        <v>74</v>
      </c>
      <c r="D116" s="64">
        <v>1</v>
      </c>
      <c r="E116" s="64"/>
      <c r="F116" s="17">
        <f t="shared" si="14"/>
        <v>0</v>
      </c>
      <c r="G116" s="77"/>
      <c r="H116" s="61"/>
      <c r="I116" s="61"/>
      <c r="J116" s="70"/>
      <c r="K116" s="61"/>
      <c r="L116" s="70"/>
      <c r="M116" s="61"/>
      <c r="N116" s="123"/>
    </row>
    <row r="117" spans="1:15" ht="24.75" customHeight="1">
      <c r="A117" s="15">
        <v>6</v>
      </c>
      <c r="B117" s="80" t="s">
        <v>116</v>
      </c>
      <c r="C117" s="16" t="s">
        <v>18</v>
      </c>
      <c r="D117" s="64">
        <v>150</v>
      </c>
      <c r="E117" s="64"/>
      <c r="F117" s="17">
        <f t="shared" si="14"/>
        <v>0</v>
      </c>
      <c r="G117" s="77"/>
      <c r="H117" s="61"/>
      <c r="I117" s="61"/>
      <c r="J117" s="70"/>
      <c r="K117" s="61"/>
      <c r="L117" s="70"/>
      <c r="M117" s="61"/>
      <c r="N117" s="123"/>
    </row>
    <row r="118" spans="1:15" ht="24.75" customHeight="1">
      <c r="A118" s="66"/>
      <c r="B118" s="67" t="s">
        <v>21</v>
      </c>
      <c r="C118" s="66"/>
      <c r="D118" s="68"/>
      <c r="E118" s="68"/>
      <c r="F118" s="96">
        <f>SUM(F112:F117)</f>
        <v>0</v>
      </c>
      <c r="G118" s="68"/>
      <c r="H118" s="69"/>
      <c r="I118" s="71">
        <f>SUM(I112:I115)</f>
        <v>0</v>
      </c>
      <c r="J118" s="70"/>
      <c r="K118" s="71"/>
      <c r="L118" s="72"/>
      <c r="M118" s="71"/>
      <c r="N118" s="127"/>
    </row>
    <row r="119" spans="1:15" s="139" customFormat="1" ht="24.75" customHeight="1">
      <c r="A119" s="94" t="s">
        <v>99</v>
      </c>
      <c r="B119" s="116" t="s">
        <v>62</v>
      </c>
      <c r="C119" s="116"/>
      <c r="D119" s="116"/>
      <c r="E119" s="116"/>
      <c r="F119" s="116"/>
      <c r="G119" s="116"/>
      <c r="H119" s="116"/>
      <c r="I119" s="116"/>
      <c r="J119" s="117"/>
      <c r="K119" s="116"/>
      <c r="L119" s="117"/>
      <c r="M119" s="116"/>
      <c r="N119" s="123"/>
      <c r="O119" s="138"/>
    </row>
    <row r="120" spans="1:15" s="139" customFormat="1" ht="24.75" customHeight="1">
      <c r="A120" s="15">
        <v>1</v>
      </c>
      <c r="B120" s="36" t="s">
        <v>63</v>
      </c>
      <c r="C120" s="16" t="s">
        <v>18</v>
      </c>
      <c r="D120" s="64">
        <v>280</v>
      </c>
      <c r="E120" s="64"/>
      <c r="F120" s="17">
        <f>D120*E120</f>
        <v>0</v>
      </c>
      <c r="G120" s="64"/>
      <c r="H120" s="38">
        <f>J120+L120</f>
        <v>0</v>
      </c>
      <c r="I120" s="61">
        <f>H120</f>
        <v>0</v>
      </c>
      <c r="J120" s="70"/>
      <c r="K120" s="61">
        <f>D120*J120</f>
        <v>0</v>
      </c>
      <c r="L120" s="70"/>
      <c r="M120" s="61">
        <f>D120*L120</f>
        <v>0</v>
      </c>
      <c r="N120" s="123" t="s">
        <v>64</v>
      </c>
      <c r="O120" s="138"/>
    </row>
    <row r="121" spans="1:15" s="139" customFormat="1" ht="24.75" customHeight="1">
      <c r="A121" s="15">
        <v>2</v>
      </c>
      <c r="B121" s="36" t="s">
        <v>65</v>
      </c>
      <c r="C121" s="16" t="s">
        <v>18</v>
      </c>
      <c r="D121" s="64">
        <v>280</v>
      </c>
      <c r="E121" s="64"/>
      <c r="F121" s="17">
        <f>D121*E121</f>
        <v>0</v>
      </c>
      <c r="G121" s="64"/>
      <c r="H121" s="38">
        <f>J121+L121</f>
        <v>0</v>
      </c>
      <c r="I121" s="61">
        <f>H121</f>
        <v>0</v>
      </c>
      <c r="J121" s="70"/>
      <c r="K121" s="61">
        <f>D121*J121</f>
        <v>0</v>
      </c>
      <c r="L121" s="70"/>
      <c r="M121" s="61">
        <f>D121*L121</f>
        <v>0</v>
      </c>
      <c r="N121" s="123" t="s">
        <v>64</v>
      </c>
      <c r="O121" s="138"/>
    </row>
    <row r="122" spans="1:15" s="139" customFormat="1" ht="24.75" customHeight="1">
      <c r="A122" s="15">
        <v>3</v>
      </c>
      <c r="B122" s="36" t="s">
        <v>66</v>
      </c>
      <c r="C122" s="16" t="s">
        <v>18</v>
      </c>
      <c r="D122" s="64">
        <v>280</v>
      </c>
      <c r="E122" s="64"/>
      <c r="F122" s="17">
        <f>D122*E122</f>
        <v>0</v>
      </c>
      <c r="G122" s="64"/>
      <c r="H122" s="38">
        <f>J122+L122</f>
        <v>0</v>
      </c>
      <c r="I122" s="61">
        <f>H122</f>
        <v>0</v>
      </c>
      <c r="J122" s="70"/>
      <c r="K122" s="61">
        <f>D122*J122</f>
        <v>0</v>
      </c>
      <c r="L122" s="70"/>
      <c r="M122" s="61">
        <f>D122*L122</f>
        <v>0</v>
      </c>
      <c r="N122" s="123" t="s">
        <v>67</v>
      </c>
      <c r="O122" s="138"/>
    </row>
    <row r="123" spans="1:15" ht="24.75" customHeight="1">
      <c r="A123" s="15">
        <v>4</v>
      </c>
      <c r="B123" s="36" t="s">
        <v>68</v>
      </c>
      <c r="C123" s="16" t="s">
        <v>18</v>
      </c>
      <c r="D123" s="64">
        <v>280</v>
      </c>
      <c r="E123" s="64"/>
      <c r="F123" s="17">
        <f>D123*E123</f>
        <v>0</v>
      </c>
      <c r="G123" s="64"/>
      <c r="H123" s="38">
        <f>J123+L123</f>
        <v>0</v>
      </c>
      <c r="I123" s="61">
        <f>H123</f>
        <v>0</v>
      </c>
      <c r="J123" s="70"/>
      <c r="K123" s="61">
        <f>D123*J123</f>
        <v>0</v>
      </c>
      <c r="L123" s="70"/>
      <c r="M123" s="61">
        <f>D123*L123</f>
        <v>0</v>
      </c>
      <c r="N123" s="123" t="s">
        <v>64</v>
      </c>
      <c r="O123" s="137"/>
    </row>
    <row r="124" spans="1:15" ht="24.75" customHeight="1">
      <c r="A124" s="15">
        <v>5</v>
      </c>
      <c r="B124" s="36" t="s">
        <v>69</v>
      </c>
      <c r="C124" s="16" t="s">
        <v>18</v>
      </c>
      <c r="D124" s="64">
        <v>280</v>
      </c>
      <c r="E124" s="64"/>
      <c r="F124" s="17">
        <f>D124*E124</f>
        <v>0</v>
      </c>
      <c r="G124" s="64"/>
      <c r="H124" s="38">
        <f>J124+L124</f>
        <v>0</v>
      </c>
      <c r="I124" s="61">
        <f>H124</f>
        <v>0</v>
      </c>
      <c r="J124" s="70"/>
      <c r="K124" s="61">
        <f>D124*J124</f>
        <v>0</v>
      </c>
      <c r="L124" s="70"/>
      <c r="M124" s="61">
        <f>D124*L124</f>
        <v>0</v>
      </c>
      <c r="N124" s="123" t="s">
        <v>64</v>
      </c>
      <c r="O124" s="138"/>
    </row>
    <row r="125" spans="1:15" s="136" customFormat="1" ht="24.75" customHeight="1">
      <c r="A125" s="66"/>
      <c r="B125" s="67" t="s">
        <v>34</v>
      </c>
      <c r="C125" s="66"/>
      <c r="D125" s="68"/>
      <c r="E125" s="68"/>
      <c r="F125" s="96">
        <f>SUM(F120:F124)</f>
        <v>0</v>
      </c>
      <c r="G125" s="68"/>
      <c r="H125" s="69"/>
      <c r="I125" s="71">
        <f>SUM(I120:I124)</f>
        <v>0</v>
      </c>
      <c r="J125" s="70"/>
      <c r="K125" s="71"/>
      <c r="L125" s="72"/>
      <c r="M125" s="71"/>
      <c r="N125" s="127"/>
      <c r="O125" s="137"/>
    </row>
    <row r="126" spans="1:15" ht="24.75" customHeight="1">
      <c r="A126" s="86"/>
      <c r="B126" s="36" t="s">
        <v>91</v>
      </c>
      <c r="C126" s="16" t="s">
        <v>18</v>
      </c>
      <c r="D126" s="87"/>
      <c r="E126" s="87"/>
      <c r="F126" s="17">
        <f>F125+F118+F110+F91+F84+F74+F64+F54+F44+F34+F24+F8+F7</f>
        <v>0</v>
      </c>
      <c r="G126" s="87"/>
      <c r="H126" s="88"/>
      <c r="I126" s="89"/>
      <c r="J126" s="90"/>
      <c r="K126" s="91"/>
      <c r="L126" s="90"/>
      <c r="M126" s="91"/>
      <c r="N126" s="123"/>
    </row>
    <row r="127" spans="1:15" ht="24.75" customHeight="1">
      <c r="A127" s="86"/>
      <c r="B127" s="36" t="s">
        <v>92</v>
      </c>
      <c r="C127" s="16" t="s">
        <v>18</v>
      </c>
      <c r="D127" s="87"/>
      <c r="E127" s="92">
        <v>3.5000000000000003E-2</v>
      </c>
      <c r="F127" s="17">
        <f>F126*E127</f>
        <v>0</v>
      </c>
      <c r="G127" s="87"/>
      <c r="H127" s="88"/>
      <c r="I127" s="89"/>
      <c r="J127" s="90"/>
      <c r="K127" s="91"/>
      <c r="L127" s="90"/>
      <c r="M127" s="91"/>
      <c r="N127" s="125" t="s">
        <v>117</v>
      </c>
    </row>
    <row r="128" spans="1:15" ht="24.75" customHeight="1">
      <c r="A128" s="86"/>
      <c r="B128" s="36" t="s">
        <v>93</v>
      </c>
      <c r="C128" s="16" t="s">
        <v>18</v>
      </c>
      <c r="D128" s="87"/>
      <c r="E128" s="87"/>
      <c r="F128" s="97">
        <f>F127+F126</f>
        <v>0</v>
      </c>
      <c r="G128" s="87"/>
      <c r="H128" s="88"/>
      <c r="I128" s="89"/>
      <c r="J128" s="90"/>
      <c r="K128" s="91"/>
      <c r="L128" s="90"/>
      <c r="M128" s="91"/>
      <c r="N128" s="123"/>
    </row>
    <row r="130" spans="1:14" ht="24.75" customHeight="1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</row>
    <row r="131" spans="1:14" ht="24.75" customHeight="1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</row>
    <row r="132" spans="1:14" ht="24.75" customHeight="1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</row>
    <row r="133" spans="1:14" s="140" customFormat="1" ht="24.75" customHeight="1">
      <c r="A133" s="85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</row>
    <row r="134" spans="1:14" ht="24.75" customHeight="1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</row>
  </sheetData>
  <mergeCells count="29">
    <mergeCell ref="B3:B5"/>
    <mergeCell ref="C3:C5"/>
    <mergeCell ref="D3:D5"/>
    <mergeCell ref="G3:G5"/>
    <mergeCell ref="H3:H5"/>
    <mergeCell ref="I3:I5"/>
    <mergeCell ref="N3:N5"/>
    <mergeCell ref="B92:N92"/>
    <mergeCell ref="B130:N130"/>
    <mergeCell ref="A1:N1"/>
    <mergeCell ref="A2:N2"/>
    <mergeCell ref="J3:M3"/>
    <mergeCell ref="J4:K4"/>
    <mergeCell ref="L4:M4"/>
    <mergeCell ref="B25:N25"/>
    <mergeCell ref="B35:N35"/>
    <mergeCell ref="B45:N45"/>
    <mergeCell ref="B55:N55"/>
    <mergeCell ref="B75:N75"/>
    <mergeCell ref="B65:N65"/>
    <mergeCell ref="A3:A5"/>
    <mergeCell ref="B131:N131"/>
    <mergeCell ref="B134:N134"/>
    <mergeCell ref="B132:N132"/>
    <mergeCell ref="B133:N133"/>
    <mergeCell ref="B11:N11"/>
    <mergeCell ref="B85:N85"/>
    <mergeCell ref="B111:N111"/>
    <mergeCell ref="B119:M119"/>
  </mergeCells>
  <phoneticPr fontId="24" type="noConversion"/>
  <pageMargins left="0.55000000000000004" right="0.4" top="0.47999999999999993" bottom="0.56000000000000005" header="0.19" footer="0.33"/>
  <pageSetup paperSize="9" scale="58" orientation="landscape" r:id="rId1"/>
  <headerFooter scaleWithDoc="0" alignWithMargins="0">
    <oddFooter>&amp;R装饰部分第&amp;P页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装饰部分报价</vt:lpstr>
      <vt:lpstr>装饰部分报价!Print_Area</vt:lpstr>
    </vt:vector>
  </TitlesOfParts>
  <Company>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Microsoft Office User</cp:lastModifiedBy>
  <cp:lastPrinted>2011-12-27T09:02:23Z</cp:lastPrinted>
  <dcterms:created xsi:type="dcterms:W3CDTF">2005-05-06T06:45:07Z</dcterms:created>
  <dcterms:modified xsi:type="dcterms:W3CDTF">2022-11-03T01:51:50Z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